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456" yWindow="120" windowWidth="19632" windowHeight="10020" activeTab="1"/>
  </bookViews>
  <sheets>
    <sheet name="Ergebniseingabe" sheetId="1" r:id="rId1"/>
    <sheet name="Druckversion" sheetId="2" r:id="rId2"/>
    <sheet name=" " sheetId="3" state="veryHidden" r:id="rId3"/>
  </sheets>
  <definedNames>
    <definedName name="_xlnm.Print_Area" localSheetId="1">Druckversion!$A$1:$BU$127</definedName>
    <definedName name="_xlnm.Print_Area" localSheetId="0">Ergebniseingabe!$A$1:$BR$120</definedName>
  </definedNames>
  <calcPr calcId="145621"/>
</workbook>
</file>

<file path=xl/calcChain.xml><?xml version="1.0" encoding="utf-8"?>
<calcChain xmlns="http://schemas.openxmlformats.org/spreadsheetml/2006/main">
  <c r="E4" i="3" l="1"/>
  <c r="D27" i="3" s="1"/>
  <c r="E42" i="3" s="1"/>
  <c r="K29" i="1"/>
  <c r="K30" i="1"/>
  <c r="K31" i="1"/>
  <c r="K28" i="2" s="1"/>
  <c r="K32" i="1"/>
  <c r="K33" i="1"/>
  <c r="K34" i="1"/>
  <c r="K31" i="2" s="1"/>
  <c r="K35" i="1"/>
  <c r="K32" i="2" s="1"/>
  <c r="K36" i="1"/>
  <c r="K37" i="1"/>
  <c r="K38" i="1"/>
  <c r="K35" i="2" s="1"/>
  <c r="K39" i="1"/>
  <c r="K36" i="2" s="1"/>
  <c r="K40" i="1"/>
  <c r="K41" i="1"/>
  <c r="K42" i="1"/>
  <c r="K39" i="2" s="1"/>
  <c r="K43" i="1"/>
  <c r="K40" i="2" s="1"/>
  <c r="K44" i="1"/>
  <c r="K41" i="2" s="1"/>
  <c r="K45" i="1"/>
  <c r="K46" i="1"/>
  <c r="K43" i="2" s="1"/>
  <c r="K47" i="1"/>
  <c r="K44" i="2" s="1"/>
  <c r="K48" i="1"/>
  <c r="K45" i="2" s="1"/>
  <c r="K49" i="1"/>
  <c r="K50" i="1"/>
  <c r="K47" i="2" s="1"/>
  <c r="K51" i="1"/>
  <c r="K48" i="2" s="1"/>
  <c r="K52" i="1"/>
  <c r="K49" i="2" s="1"/>
  <c r="K53" i="1"/>
  <c r="K54" i="1"/>
  <c r="K51" i="2" s="1"/>
  <c r="K55" i="1"/>
  <c r="K52" i="2" s="1"/>
  <c r="K56" i="1"/>
  <c r="K57" i="1"/>
  <c r="K58" i="1"/>
  <c r="K55" i="2" s="1"/>
  <c r="AG29" i="1"/>
  <c r="AG30" i="1"/>
  <c r="AG31" i="1"/>
  <c r="AG32" i="1"/>
  <c r="AG33" i="1"/>
  <c r="AG30" i="2" s="1"/>
  <c r="AG34" i="1"/>
  <c r="AG35" i="1"/>
  <c r="AG32" i="2" s="1"/>
  <c r="AG36" i="1"/>
  <c r="AG33" i="2" s="1"/>
  <c r="AG37" i="1"/>
  <c r="AG34" i="2" s="1"/>
  <c r="AG38" i="1"/>
  <c r="AG39" i="1"/>
  <c r="AG40" i="1"/>
  <c r="AG41" i="1"/>
  <c r="AG38" i="2" s="1"/>
  <c r="AG42" i="1"/>
  <c r="AG43" i="1"/>
  <c r="AG40" i="2" s="1"/>
  <c r="AG44" i="1"/>
  <c r="AG41" i="2" s="1"/>
  <c r="AG45" i="1"/>
  <c r="AG42" i="2" s="1"/>
  <c r="AG46" i="1"/>
  <c r="AG47" i="1"/>
  <c r="AG48" i="1"/>
  <c r="AG49" i="1"/>
  <c r="AG46" i="2" s="1"/>
  <c r="AG50" i="1"/>
  <c r="AG51" i="1"/>
  <c r="AG52" i="1"/>
  <c r="AG49" i="2" s="1"/>
  <c r="AG53" i="1"/>
  <c r="AG50" i="2" s="1"/>
  <c r="AG54" i="1"/>
  <c r="AG55" i="1"/>
  <c r="AG52" i="2" s="1"/>
  <c r="AG56" i="1"/>
  <c r="AG57" i="1"/>
  <c r="AG54" i="2" s="1"/>
  <c r="AG58" i="1"/>
  <c r="E5" i="3"/>
  <c r="D33" i="3" s="1"/>
  <c r="E48" i="3" s="1"/>
  <c r="E6" i="3"/>
  <c r="D36" i="3" s="1"/>
  <c r="E7" i="3"/>
  <c r="E27" i="3" s="1"/>
  <c r="E8" i="3"/>
  <c r="D39" i="3" s="1"/>
  <c r="E54" i="3" s="1"/>
  <c r="E9" i="3"/>
  <c r="E14" i="3"/>
  <c r="D57" i="3" s="1"/>
  <c r="E15" i="3"/>
  <c r="D63" i="3" s="1"/>
  <c r="E78" i="3" s="1"/>
  <c r="E16" i="3"/>
  <c r="D64" i="3" s="1"/>
  <c r="E17" i="3"/>
  <c r="D68" i="3" s="1"/>
  <c r="E18" i="3"/>
  <c r="E58" i="3" s="1"/>
  <c r="D73" i="3" s="1"/>
  <c r="E19" i="3"/>
  <c r="E68" i="3" s="1"/>
  <c r="D83" i="3" s="1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27" i="2"/>
  <c r="D26" i="2"/>
  <c r="E26" i="3"/>
  <c r="D41" i="3" s="1"/>
  <c r="A20" i="3"/>
  <c r="A10" i="3"/>
  <c r="AW14" i="1"/>
  <c r="AW93" i="1"/>
  <c r="AI14" i="1"/>
  <c r="AI93" i="1" s="1"/>
  <c r="X14" i="1"/>
  <c r="X93" i="1" s="1"/>
  <c r="X100" i="2" s="1"/>
  <c r="U14" i="1"/>
  <c r="G29" i="1"/>
  <c r="G30" i="1"/>
  <c r="G31" i="1" s="1"/>
  <c r="G32" i="1" s="1"/>
  <c r="G29" i="2" s="1"/>
  <c r="B4" i="2"/>
  <c r="B60" i="2" s="1"/>
  <c r="AI10" i="2"/>
  <c r="AW100" i="2"/>
  <c r="AI100" i="2"/>
  <c r="G26" i="2"/>
  <c r="AW10" i="2"/>
  <c r="AC11" i="1"/>
  <c r="AC10" i="2"/>
  <c r="X10" i="2"/>
  <c r="U10" i="2"/>
  <c r="H10" i="2"/>
  <c r="H106" i="1"/>
  <c r="I113" i="2" s="1"/>
  <c r="AD106" i="1"/>
  <c r="AE113" i="2" s="1"/>
  <c r="H111" i="1"/>
  <c r="I118" i="2" s="1"/>
  <c r="AD111" i="1"/>
  <c r="AE118" i="2" s="1"/>
  <c r="K116" i="1"/>
  <c r="K123" i="2" s="1"/>
  <c r="K117" i="1"/>
  <c r="K124" i="2" s="1"/>
  <c r="K118" i="1"/>
  <c r="K125" i="2" s="1"/>
  <c r="K119" i="1"/>
  <c r="K126" i="2" s="1"/>
  <c r="B2" i="2"/>
  <c r="B58" i="2" s="1"/>
  <c r="B3" i="2"/>
  <c r="B59" i="2" s="1"/>
  <c r="B6" i="2"/>
  <c r="B8" i="2"/>
  <c r="C15" i="2"/>
  <c r="AB15" i="2"/>
  <c r="C16" i="2"/>
  <c r="AB16" i="2"/>
  <c r="C17" i="2"/>
  <c r="AB17" i="2"/>
  <c r="C18" i="2"/>
  <c r="AB18" i="2"/>
  <c r="C19" i="2"/>
  <c r="AB19" i="2"/>
  <c r="C20" i="2"/>
  <c r="AB20" i="2"/>
  <c r="C21" i="2"/>
  <c r="AB21" i="2"/>
  <c r="K26" i="2"/>
  <c r="BB26" i="2"/>
  <c r="BE26" i="2"/>
  <c r="AG27" i="2"/>
  <c r="BB27" i="2"/>
  <c r="BE27" i="2"/>
  <c r="AG28" i="2"/>
  <c r="BB28" i="2"/>
  <c r="BE28" i="2"/>
  <c r="K29" i="2"/>
  <c r="AG29" i="2"/>
  <c r="BB29" i="2"/>
  <c r="BE29" i="2"/>
  <c r="K30" i="2"/>
  <c r="BB30" i="2"/>
  <c r="BE30" i="2"/>
  <c r="AG31" i="2"/>
  <c r="BB31" i="2"/>
  <c r="BE31" i="2"/>
  <c r="BB32" i="2"/>
  <c r="BE32" i="2"/>
  <c r="K33" i="2"/>
  <c r="BB33" i="2"/>
  <c r="BE33" i="2"/>
  <c r="K34" i="2"/>
  <c r="BB34" i="2"/>
  <c r="BE34" i="2"/>
  <c r="AG35" i="2"/>
  <c r="BB35" i="2"/>
  <c r="BE35" i="2"/>
  <c r="AG36" i="2"/>
  <c r="BB36" i="2"/>
  <c r="BE36" i="2"/>
  <c r="K37" i="2"/>
  <c r="AG37" i="2"/>
  <c r="BB37" i="2"/>
  <c r="BE37" i="2"/>
  <c r="K38" i="2"/>
  <c r="BB38" i="2"/>
  <c r="BE38" i="2"/>
  <c r="AG39" i="2"/>
  <c r="BB39" i="2"/>
  <c r="BE39" i="2"/>
  <c r="BB40" i="2"/>
  <c r="BE40" i="2"/>
  <c r="BB41" i="2"/>
  <c r="BE41" i="2"/>
  <c r="K42" i="2"/>
  <c r="BB42" i="2"/>
  <c r="BE42" i="2"/>
  <c r="AG43" i="2"/>
  <c r="BB43" i="2"/>
  <c r="BE43" i="2"/>
  <c r="AG44" i="2"/>
  <c r="BB44" i="2"/>
  <c r="BE44" i="2"/>
  <c r="AG45" i="2"/>
  <c r="BB45" i="2"/>
  <c r="BE45" i="2"/>
  <c r="K46" i="2"/>
  <c r="BB46" i="2"/>
  <c r="BE46" i="2"/>
  <c r="AG47" i="2"/>
  <c r="BB47" i="2"/>
  <c r="BE47" i="2"/>
  <c r="AG48" i="2"/>
  <c r="BB48" i="2"/>
  <c r="BE48" i="2"/>
  <c r="BB49" i="2"/>
  <c r="BE49" i="2"/>
  <c r="K50" i="2"/>
  <c r="BB50" i="2"/>
  <c r="BE50" i="2"/>
  <c r="AG51" i="2"/>
  <c r="BB51" i="2"/>
  <c r="BE51" i="2"/>
  <c r="BB52" i="2"/>
  <c r="BE52" i="2"/>
  <c r="K53" i="2"/>
  <c r="AG53" i="2"/>
  <c r="BB53" i="2"/>
  <c r="BE53" i="2"/>
  <c r="K54" i="2"/>
  <c r="BB54" i="2"/>
  <c r="BE54" i="2"/>
  <c r="AG55" i="2"/>
  <c r="BB55" i="2"/>
  <c r="BE55" i="2"/>
  <c r="B62" i="2"/>
  <c r="B74" i="2"/>
  <c r="F74" i="2"/>
  <c r="B75" i="2"/>
  <c r="F75" i="2"/>
  <c r="B76" i="2"/>
  <c r="F76" i="2"/>
  <c r="B77" i="2"/>
  <c r="F77" i="2"/>
  <c r="B78" i="2"/>
  <c r="F78" i="2"/>
  <c r="B79" i="2"/>
  <c r="F79" i="2"/>
  <c r="B90" i="2"/>
  <c r="F90" i="2"/>
  <c r="B91" i="2"/>
  <c r="F91" i="2"/>
  <c r="B92" i="2"/>
  <c r="F92" i="2"/>
  <c r="B93" i="2"/>
  <c r="F93" i="2"/>
  <c r="B94" i="2"/>
  <c r="F94" i="2"/>
  <c r="B95" i="2"/>
  <c r="F95" i="2"/>
  <c r="AZ103" i="2"/>
  <c r="BC103" i="2"/>
  <c r="BE103" i="2"/>
  <c r="AZ108" i="2"/>
  <c r="BC108" i="2"/>
  <c r="BE108" i="2"/>
  <c r="AZ113" i="2"/>
  <c r="BC113" i="2"/>
  <c r="BE113" i="2"/>
  <c r="AZ118" i="2"/>
  <c r="BC118" i="2"/>
  <c r="BE118" i="2"/>
  <c r="D32" i="3" l="1"/>
  <c r="D26" i="3"/>
  <c r="E41" i="3" s="1"/>
  <c r="G41" i="3" s="1"/>
  <c r="E37" i="3"/>
  <c r="D52" i="3" s="1"/>
  <c r="D29" i="3"/>
  <c r="E44" i="3" s="1"/>
  <c r="E64" i="3"/>
  <c r="D79" i="3" s="1"/>
  <c r="D65" i="3"/>
  <c r="C65" i="3" s="1"/>
  <c r="E32" i="3"/>
  <c r="D47" i="3" s="1"/>
  <c r="E28" i="3"/>
  <c r="D43" i="3" s="1"/>
  <c r="E34" i="3"/>
  <c r="D49" i="3" s="1"/>
  <c r="D28" i="3"/>
  <c r="E43" i="3" s="1"/>
  <c r="E35" i="3"/>
  <c r="D50" i="3" s="1"/>
  <c r="D60" i="3"/>
  <c r="C60" i="3" s="1"/>
  <c r="D25" i="3"/>
  <c r="E40" i="3" s="1"/>
  <c r="E31" i="3"/>
  <c r="D46" i="3" s="1"/>
  <c r="F32" i="3"/>
  <c r="E57" i="3"/>
  <c r="D72" i="3" s="1"/>
  <c r="F64" i="3"/>
  <c r="D67" i="3"/>
  <c r="E82" i="3" s="1"/>
  <c r="E61" i="3"/>
  <c r="D76" i="3" s="1"/>
  <c r="E55" i="3"/>
  <c r="D70" i="3" s="1"/>
  <c r="D61" i="3"/>
  <c r="D62" i="3"/>
  <c r="E77" i="3" s="1"/>
  <c r="E63" i="3"/>
  <c r="G63" i="3" s="1"/>
  <c r="E69" i="3"/>
  <c r="D84" i="3" s="1"/>
  <c r="D56" i="3"/>
  <c r="E71" i="3" s="1"/>
  <c r="E66" i="3"/>
  <c r="D81" i="3" s="1"/>
  <c r="E59" i="3"/>
  <c r="D74" i="3" s="1"/>
  <c r="C27" i="3"/>
  <c r="D42" i="3"/>
  <c r="C42" i="3" s="1"/>
  <c r="M15" i="3"/>
  <c r="D37" i="3"/>
  <c r="G37" i="3" s="1"/>
  <c r="K6" i="3"/>
  <c r="E30" i="3"/>
  <c r="D45" i="3" s="1"/>
  <c r="D35" i="3"/>
  <c r="E50" i="3" s="1"/>
  <c r="F19" i="3"/>
  <c r="F26" i="3"/>
  <c r="G4" i="3"/>
  <c r="M6" i="3"/>
  <c r="C26" i="3"/>
  <c r="D34" i="3"/>
  <c r="G28" i="2"/>
  <c r="G27" i="2"/>
  <c r="G33" i="1"/>
  <c r="G30" i="2" s="1"/>
  <c r="E72" i="3"/>
  <c r="E79" i="3"/>
  <c r="C64" i="3"/>
  <c r="G64" i="3"/>
  <c r="F16" i="3"/>
  <c r="G9" i="3"/>
  <c r="E33" i="3"/>
  <c r="E29" i="3"/>
  <c r="N9" i="3"/>
  <c r="E36" i="3"/>
  <c r="C36" i="3" s="1"/>
  <c r="M9" i="3"/>
  <c r="K9" i="3"/>
  <c r="H9" i="3"/>
  <c r="E39" i="3"/>
  <c r="E38" i="3"/>
  <c r="D53" i="3" s="1"/>
  <c r="F9" i="3"/>
  <c r="L9" i="3"/>
  <c r="K5" i="3"/>
  <c r="F6" i="3"/>
  <c r="F17" i="3"/>
  <c r="H15" i="3"/>
  <c r="G17" i="3"/>
  <c r="H19" i="3"/>
  <c r="N19" i="3"/>
  <c r="L17" i="3"/>
  <c r="N15" i="3"/>
  <c r="L8" i="3"/>
  <c r="N6" i="3"/>
  <c r="L4" i="3"/>
  <c r="F5" i="3"/>
  <c r="G8" i="3"/>
  <c r="K19" i="3"/>
  <c r="F15" i="3"/>
  <c r="L14" i="3"/>
  <c r="N7" i="3"/>
  <c r="L5" i="3"/>
  <c r="F4" i="3"/>
  <c r="G7" i="3"/>
  <c r="K17" i="3"/>
  <c r="G15" i="3"/>
  <c r="H17" i="3"/>
  <c r="L19" i="3"/>
  <c r="N4" i="3"/>
  <c r="H5" i="3"/>
  <c r="F8" i="3"/>
  <c r="G14" i="3"/>
  <c r="L6" i="3"/>
  <c r="H6" i="3"/>
  <c r="N17" i="3"/>
  <c r="K27" i="2"/>
  <c r="F41" i="3"/>
  <c r="H16" i="3"/>
  <c r="K18" i="3"/>
  <c r="H18" i="3"/>
  <c r="E65" i="3"/>
  <c r="N18" i="3"/>
  <c r="F18" i="3"/>
  <c r="M18" i="3"/>
  <c r="G18" i="3"/>
  <c r="E62" i="3"/>
  <c r="D69" i="3"/>
  <c r="L18" i="3"/>
  <c r="E67" i="3"/>
  <c r="M17" i="3"/>
  <c r="M8" i="3"/>
  <c r="M4" i="3"/>
  <c r="M19" i="3"/>
  <c r="M7" i="3"/>
  <c r="F68" i="3"/>
  <c r="F27" i="3"/>
  <c r="G68" i="3"/>
  <c r="N8" i="3"/>
  <c r="G27" i="3"/>
  <c r="G26" i="3"/>
  <c r="AG26" i="2"/>
  <c r="U93" i="1"/>
  <c r="AC14" i="1"/>
  <c r="L15" i="3"/>
  <c r="G19" i="3"/>
  <c r="K15" i="3"/>
  <c r="E51" i="3"/>
  <c r="K8" i="3"/>
  <c r="C41" i="3"/>
  <c r="E52" i="3"/>
  <c r="E75" i="3"/>
  <c r="E83" i="3"/>
  <c r="C83" i="3" s="1"/>
  <c r="C68" i="3"/>
  <c r="K16" i="3"/>
  <c r="G16" i="3"/>
  <c r="L16" i="3"/>
  <c r="D66" i="3"/>
  <c r="E60" i="3"/>
  <c r="E56" i="3"/>
  <c r="N16" i="3"/>
  <c r="M16" i="3"/>
  <c r="K7" i="3"/>
  <c r="G5" i="3"/>
  <c r="D31" i="3"/>
  <c r="E25" i="3"/>
  <c r="N5" i="3"/>
  <c r="D30" i="3"/>
  <c r="M5" i="3"/>
  <c r="E47" i="3"/>
  <c r="C47" i="3" s="1"/>
  <c r="K14" i="3"/>
  <c r="H14" i="3"/>
  <c r="D59" i="3"/>
  <c r="D55" i="3"/>
  <c r="N14" i="3"/>
  <c r="F14" i="3"/>
  <c r="D58" i="3"/>
  <c r="M14" i="3"/>
  <c r="H7" i="3"/>
  <c r="L7" i="3"/>
  <c r="F7" i="3"/>
  <c r="D38" i="3"/>
  <c r="K4" i="3"/>
  <c r="H8" i="3"/>
  <c r="G6" i="3"/>
  <c r="H4" i="3"/>
  <c r="F43" i="3" l="1"/>
  <c r="C32" i="3"/>
  <c r="C37" i="3"/>
  <c r="F37" i="3"/>
  <c r="I14" i="3"/>
  <c r="J14" i="3" s="1"/>
  <c r="G32" i="3"/>
  <c r="G42" i="3"/>
  <c r="C29" i="3"/>
  <c r="E80" i="3"/>
  <c r="C72" i="3"/>
  <c r="G57" i="3"/>
  <c r="G28" i="3"/>
  <c r="C28" i="3"/>
  <c r="F28" i="3"/>
  <c r="F34" i="3"/>
  <c r="C57" i="3"/>
  <c r="F57" i="3"/>
  <c r="G61" i="3"/>
  <c r="F63" i="3"/>
  <c r="C43" i="3"/>
  <c r="I19" i="3"/>
  <c r="J19" i="3" s="1"/>
  <c r="E76" i="3"/>
  <c r="C61" i="3"/>
  <c r="I17" i="3"/>
  <c r="J17" i="3" s="1"/>
  <c r="I9" i="3"/>
  <c r="J9" i="3" s="1"/>
  <c r="C63" i="3"/>
  <c r="D78" i="3"/>
  <c r="I7" i="3"/>
  <c r="J7" i="3" s="1"/>
  <c r="F61" i="3"/>
  <c r="F35" i="3"/>
  <c r="K20" i="3"/>
  <c r="AY85" i="1" s="1"/>
  <c r="AY91" i="2" s="1"/>
  <c r="G34" i="3"/>
  <c r="C34" i="3"/>
  <c r="E49" i="3"/>
  <c r="G35" i="3"/>
  <c r="K10" i="3"/>
  <c r="AY71" i="1" s="1"/>
  <c r="AY77" i="2" s="1"/>
  <c r="C35" i="3"/>
  <c r="F42" i="3"/>
  <c r="I8" i="3"/>
  <c r="J8" i="3" s="1"/>
  <c r="I4" i="3"/>
  <c r="J4" i="3" s="1"/>
  <c r="I15" i="3"/>
  <c r="J15" i="3" s="1"/>
  <c r="G34" i="1"/>
  <c r="G31" i="2" s="1"/>
  <c r="C67" i="3"/>
  <c r="D82" i="3"/>
  <c r="G67" i="3"/>
  <c r="F67" i="3"/>
  <c r="D80" i="3"/>
  <c r="F65" i="3"/>
  <c r="I16" i="3"/>
  <c r="J16" i="3" s="1"/>
  <c r="E53" i="3"/>
  <c r="C53" i="3" s="1"/>
  <c r="C38" i="3"/>
  <c r="F38" i="3"/>
  <c r="G38" i="3"/>
  <c r="E70" i="3"/>
  <c r="C55" i="3"/>
  <c r="F55" i="3"/>
  <c r="G55" i="3"/>
  <c r="G83" i="3"/>
  <c r="F83" i="3"/>
  <c r="D44" i="3"/>
  <c r="F29" i="3"/>
  <c r="G29" i="3"/>
  <c r="F72" i="3"/>
  <c r="G72" i="3"/>
  <c r="E45" i="3"/>
  <c r="C30" i="3"/>
  <c r="G30" i="3"/>
  <c r="F30" i="3"/>
  <c r="E81" i="3"/>
  <c r="G66" i="3"/>
  <c r="C66" i="3"/>
  <c r="F66" i="3"/>
  <c r="C58" i="3"/>
  <c r="E73" i="3"/>
  <c r="F58" i="3"/>
  <c r="G58" i="3"/>
  <c r="E74" i="3"/>
  <c r="C59" i="3"/>
  <c r="G59" i="3"/>
  <c r="F59" i="3"/>
  <c r="F47" i="3"/>
  <c r="G47" i="3"/>
  <c r="D40" i="3"/>
  <c r="F25" i="3"/>
  <c r="G25" i="3"/>
  <c r="C25" i="3"/>
  <c r="D71" i="3"/>
  <c r="G56" i="3"/>
  <c r="F52" i="3"/>
  <c r="G52" i="3"/>
  <c r="AC93" i="1"/>
  <c r="AC100" i="2" s="1"/>
  <c r="U100" i="2"/>
  <c r="E84" i="3"/>
  <c r="C69" i="3"/>
  <c r="G69" i="3"/>
  <c r="F69" i="3"/>
  <c r="I18" i="3"/>
  <c r="J18" i="3" s="1"/>
  <c r="I6" i="3"/>
  <c r="J6" i="3" s="1"/>
  <c r="D48" i="3"/>
  <c r="F33" i="3"/>
  <c r="G33" i="3"/>
  <c r="C33" i="3"/>
  <c r="F79" i="3"/>
  <c r="G79" i="3"/>
  <c r="C52" i="3"/>
  <c r="E46" i="3"/>
  <c r="C31" i="3"/>
  <c r="G31" i="3"/>
  <c r="F31" i="3"/>
  <c r="D75" i="3"/>
  <c r="G60" i="3"/>
  <c r="F60" i="3"/>
  <c r="C79" i="3"/>
  <c r="G65" i="3"/>
  <c r="C56" i="3"/>
  <c r="G43" i="3"/>
  <c r="C50" i="3"/>
  <c r="F50" i="3"/>
  <c r="G50" i="3"/>
  <c r="D77" i="3"/>
  <c r="C62" i="3"/>
  <c r="G62" i="3"/>
  <c r="F62" i="3"/>
  <c r="I5" i="3"/>
  <c r="J5" i="3" s="1"/>
  <c r="C39" i="3"/>
  <c r="D54" i="3"/>
  <c r="F39" i="3"/>
  <c r="G39" i="3"/>
  <c r="D51" i="3"/>
  <c r="F36" i="3"/>
  <c r="G36" i="3"/>
  <c r="F56" i="3"/>
  <c r="BG69" i="1" l="1"/>
  <c r="BG75" i="2" s="1"/>
  <c r="BC85" i="1"/>
  <c r="BC91" i="2" s="1"/>
  <c r="J67" i="1"/>
  <c r="J73" i="2" s="1"/>
  <c r="BO88" i="1"/>
  <c r="BO94" i="2" s="1"/>
  <c r="BC84" i="1"/>
  <c r="BC90" i="2" s="1"/>
  <c r="BI84" i="1"/>
  <c r="BI90" i="2" s="1"/>
  <c r="BC88" i="1"/>
  <c r="BC94" i="2" s="1"/>
  <c r="BO87" i="1"/>
  <c r="BO93" i="2" s="1"/>
  <c r="BA88" i="1"/>
  <c r="BA94" i="2" s="1"/>
  <c r="J83" i="1"/>
  <c r="J89" i="2" s="1"/>
  <c r="BC73" i="1"/>
  <c r="BC79" i="2" s="1"/>
  <c r="G53" i="3"/>
  <c r="F53" i="3"/>
  <c r="BJ87" i="1"/>
  <c r="BJ93" i="2" s="1"/>
  <c r="L88" i="1"/>
  <c r="L94" i="2" s="1"/>
  <c r="AS82" i="2" s="1"/>
  <c r="BJ89" i="1"/>
  <c r="BJ95" i="2" s="1"/>
  <c r="J87" i="1"/>
  <c r="J93" i="2" s="1"/>
  <c r="BJ88" i="1"/>
  <c r="BJ94" i="2" s="1"/>
  <c r="BI88" i="1"/>
  <c r="BI94" i="2" s="1"/>
  <c r="BO86" i="1"/>
  <c r="BO92" i="2" s="1"/>
  <c r="BI85" i="1"/>
  <c r="BI91" i="2" s="1"/>
  <c r="AY89" i="1"/>
  <c r="AY95" i="2" s="1"/>
  <c r="BG85" i="1"/>
  <c r="BG91" i="2" s="1"/>
  <c r="BA89" i="1"/>
  <c r="BA95" i="2" s="1"/>
  <c r="J89" i="1"/>
  <c r="J95" i="2" s="1"/>
  <c r="BE89" i="1"/>
  <c r="BE95" i="2" s="1"/>
  <c r="BA85" i="1"/>
  <c r="BA91" i="2" s="1"/>
  <c r="BE88" i="1"/>
  <c r="BE94" i="2" s="1"/>
  <c r="L89" i="1"/>
  <c r="AV76" i="1" s="1"/>
  <c r="BJ85" i="1"/>
  <c r="BJ91" i="2" s="1"/>
  <c r="BA71" i="1"/>
  <c r="BA77" i="2" s="1"/>
  <c r="BI89" i="1"/>
  <c r="BI95" i="2" s="1"/>
  <c r="BG89" i="1"/>
  <c r="BG95" i="2" s="1"/>
  <c r="BO84" i="1"/>
  <c r="BO90" i="2" s="1"/>
  <c r="BJ84" i="1"/>
  <c r="BJ90" i="2" s="1"/>
  <c r="BI87" i="1"/>
  <c r="BI93" i="2" s="1"/>
  <c r="AY88" i="1"/>
  <c r="AY94" i="2" s="1"/>
  <c r="BC86" i="1"/>
  <c r="BC92" i="2" s="1"/>
  <c r="BG87" i="1"/>
  <c r="BG93" i="2" s="1"/>
  <c r="L84" i="1"/>
  <c r="AG76" i="1" s="1"/>
  <c r="BJ71" i="1"/>
  <c r="BJ77" i="2" s="1"/>
  <c r="BO73" i="1"/>
  <c r="BO79" i="2" s="1"/>
  <c r="J72" i="1"/>
  <c r="J78" i="2" s="1"/>
  <c r="BG71" i="1"/>
  <c r="BG77" i="2" s="1"/>
  <c r="BG72" i="1"/>
  <c r="BG78" i="2" s="1"/>
  <c r="BI71" i="1"/>
  <c r="BI77" i="2" s="1"/>
  <c r="BI69" i="1"/>
  <c r="BI75" i="2" s="1"/>
  <c r="BJ69" i="1"/>
  <c r="BJ75" i="2" s="1"/>
  <c r="C78" i="3"/>
  <c r="G78" i="3"/>
  <c r="F78" i="3"/>
  <c r="AY70" i="1"/>
  <c r="AY76" i="2" s="1"/>
  <c r="BA69" i="1"/>
  <c r="BA75" i="2" s="1"/>
  <c r="AY73" i="1"/>
  <c r="AY79" i="2" s="1"/>
  <c r="AY72" i="1"/>
  <c r="AY78" i="2" s="1"/>
  <c r="C76" i="3"/>
  <c r="G76" i="3"/>
  <c r="F76" i="3"/>
  <c r="D16" i="3"/>
  <c r="C16" i="3" s="1"/>
  <c r="BL87" i="1"/>
  <c r="BL93" i="2" s="1"/>
  <c r="L86" i="1"/>
  <c r="AM76" i="1" s="1"/>
  <c r="BG86" i="1"/>
  <c r="BG92" i="2" s="1"/>
  <c r="BC87" i="1"/>
  <c r="BC93" i="2" s="1"/>
  <c r="BE85" i="1"/>
  <c r="BE91" i="2" s="1"/>
  <c r="BA87" i="1"/>
  <c r="BA93" i="2" s="1"/>
  <c r="BG88" i="1"/>
  <c r="BG94" i="2" s="1"/>
  <c r="BE86" i="1"/>
  <c r="BE92" i="2" s="1"/>
  <c r="J84" i="1"/>
  <c r="J90" i="2" s="1"/>
  <c r="BC89" i="1"/>
  <c r="BC95" i="2" s="1"/>
  <c r="BE87" i="1"/>
  <c r="BE93" i="2" s="1"/>
  <c r="J85" i="1"/>
  <c r="J91" i="2" s="1"/>
  <c r="AY87" i="1"/>
  <c r="AY93" i="2" s="1"/>
  <c r="BI86" i="1"/>
  <c r="BI92" i="2" s="1"/>
  <c r="BL84" i="1"/>
  <c r="BL90" i="2" s="1"/>
  <c r="AY86" i="1"/>
  <c r="AY92" i="2" s="1"/>
  <c r="BL71" i="1"/>
  <c r="BL77" i="2" s="1"/>
  <c r="L70" i="1"/>
  <c r="L76" i="2" s="1"/>
  <c r="AM66" i="2" s="1"/>
  <c r="BA68" i="1"/>
  <c r="BA74" i="2" s="1"/>
  <c r="J70" i="1"/>
  <c r="J76" i="2" s="1"/>
  <c r="BG73" i="1"/>
  <c r="BG79" i="2" s="1"/>
  <c r="BJ68" i="1"/>
  <c r="BJ74" i="2" s="1"/>
  <c r="BJ72" i="1"/>
  <c r="BJ78" i="2" s="1"/>
  <c r="BE70" i="1"/>
  <c r="BE76" i="2" s="1"/>
  <c r="J68" i="1"/>
  <c r="J74" i="2" s="1"/>
  <c r="BA73" i="1"/>
  <c r="BA79" i="2" s="1"/>
  <c r="BL70" i="1"/>
  <c r="BL76" i="2" s="1"/>
  <c r="BG68" i="1"/>
  <c r="BG74" i="2" s="1"/>
  <c r="AY69" i="1"/>
  <c r="AY75" i="2" s="1"/>
  <c r="BE72" i="1"/>
  <c r="BE78" i="2" s="1"/>
  <c r="BI70" i="1"/>
  <c r="BI76" i="2" s="1"/>
  <c r="BL68" i="1"/>
  <c r="BL74" i="2" s="1"/>
  <c r="L68" i="1"/>
  <c r="L74" i="2" s="1"/>
  <c r="AG66" i="2" s="1"/>
  <c r="C49" i="3"/>
  <c r="F49" i="3"/>
  <c r="G49" i="3"/>
  <c r="J73" i="1"/>
  <c r="J79" i="2" s="1"/>
  <c r="BC68" i="1"/>
  <c r="BC74" i="2" s="1"/>
  <c r="BG70" i="1"/>
  <c r="BG76" i="2" s="1"/>
  <c r="BC71" i="1"/>
  <c r="BC77" i="2" s="1"/>
  <c r="BE69" i="1"/>
  <c r="BE75" i="2" s="1"/>
  <c r="BO69" i="1"/>
  <c r="BO75" i="2" s="1"/>
  <c r="BE73" i="1"/>
  <c r="BE79" i="2" s="1"/>
  <c r="BO70" i="1"/>
  <c r="BO76" i="2" s="1"/>
  <c r="BI68" i="1"/>
  <c r="BI74" i="2" s="1"/>
  <c r="BL73" i="1"/>
  <c r="BL79" i="2" s="1"/>
  <c r="BE71" i="1"/>
  <c r="BE77" i="2" s="1"/>
  <c r="J69" i="1"/>
  <c r="J75" i="2" s="1"/>
  <c r="L69" i="1"/>
  <c r="AJ60" i="1" s="1"/>
  <c r="AJ68" i="1" s="1"/>
  <c r="AJ74" i="2" s="1"/>
  <c r="BL72" i="1"/>
  <c r="BL78" i="2" s="1"/>
  <c r="J71" i="1"/>
  <c r="J77" i="2" s="1"/>
  <c r="BC69" i="1"/>
  <c r="BC75" i="2" s="1"/>
  <c r="AY68" i="1"/>
  <c r="AY74" i="2" s="1"/>
  <c r="BJ86" i="1"/>
  <c r="BJ92" i="2" s="1"/>
  <c r="L85" i="1"/>
  <c r="AJ76" i="1" s="1"/>
  <c r="BA84" i="1"/>
  <c r="BA90" i="2" s="1"/>
  <c r="J86" i="1"/>
  <c r="J92" i="2" s="1"/>
  <c r="BO89" i="1"/>
  <c r="BO95" i="2" s="1"/>
  <c r="BO85" i="1"/>
  <c r="BO91" i="2" s="1"/>
  <c r="BL89" i="1"/>
  <c r="BL95" i="2" s="1"/>
  <c r="J88" i="1"/>
  <c r="J94" i="2" s="1"/>
  <c r="BL85" i="1"/>
  <c r="BL91" i="2" s="1"/>
  <c r="L87" i="1"/>
  <c r="AP76" i="1" s="1"/>
  <c r="BL88" i="1"/>
  <c r="BL94" i="2" s="1"/>
  <c r="BL86" i="1"/>
  <c r="BL92" i="2" s="1"/>
  <c r="BG84" i="1"/>
  <c r="BG90" i="2" s="1"/>
  <c r="AY84" i="1"/>
  <c r="AY90" i="2" s="1"/>
  <c r="BA86" i="1"/>
  <c r="BA92" i="2" s="1"/>
  <c r="BE84" i="1"/>
  <c r="BE90" i="2" s="1"/>
  <c r="BJ70" i="1"/>
  <c r="BJ76" i="2" s="1"/>
  <c r="BO72" i="1"/>
  <c r="BO78" i="2" s="1"/>
  <c r="BI73" i="1"/>
  <c r="BI79" i="2" s="1"/>
  <c r="BO68" i="1"/>
  <c r="BO74" i="2" s="1"/>
  <c r="BC72" i="1"/>
  <c r="BC78" i="2" s="1"/>
  <c r="L72" i="1"/>
  <c r="L78" i="2" s="1"/>
  <c r="AS66" i="2" s="1"/>
  <c r="BA72" i="1"/>
  <c r="BA78" i="2" s="1"/>
  <c r="BL69" i="1"/>
  <c r="BL75" i="2" s="1"/>
  <c r="L71" i="1"/>
  <c r="L77" i="2" s="1"/>
  <c r="AP66" i="2" s="1"/>
  <c r="BI72" i="1"/>
  <c r="BI78" i="2" s="1"/>
  <c r="BC70" i="1"/>
  <c r="BC76" i="2" s="1"/>
  <c r="L73" i="1"/>
  <c r="L79" i="2" s="1"/>
  <c r="AV66" i="2" s="1"/>
  <c r="BJ73" i="1"/>
  <c r="BJ79" i="2" s="1"/>
  <c r="BO71" i="1"/>
  <c r="BO77" i="2" s="1"/>
  <c r="BA70" i="1"/>
  <c r="BA76" i="2" s="1"/>
  <c r="BE68" i="1"/>
  <c r="BE74" i="2" s="1"/>
  <c r="G35" i="1"/>
  <c r="G32" i="2" s="1"/>
  <c r="D5" i="3"/>
  <c r="C5" i="3" s="1"/>
  <c r="D7" i="3"/>
  <c r="C7" i="3" s="1"/>
  <c r="D9" i="3"/>
  <c r="C9" i="3" s="1"/>
  <c r="D6" i="3"/>
  <c r="C6" i="3" s="1"/>
  <c r="C48" i="3"/>
  <c r="F48" i="3"/>
  <c r="G48" i="3"/>
  <c r="D18" i="3"/>
  <c r="C18" i="3" s="1"/>
  <c r="C54" i="3"/>
  <c r="G54" i="3"/>
  <c r="F54" i="3"/>
  <c r="C75" i="3"/>
  <c r="G75" i="3"/>
  <c r="F75" i="3"/>
  <c r="D19" i="3"/>
  <c r="C19" i="3" s="1"/>
  <c r="C73" i="3"/>
  <c r="G73" i="3"/>
  <c r="F73" i="3"/>
  <c r="C44" i="3"/>
  <c r="F44" i="3"/>
  <c r="G44" i="3"/>
  <c r="C82" i="3"/>
  <c r="F82" i="3"/>
  <c r="G82" i="3"/>
  <c r="C51" i="3"/>
  <c r="G51" i="3"/>
  <c r="F51" i="3"/>
  <c r="D14" i="3"/>
  <c r="F84" i="3"/>
  <c r="G84" i="3"/>
  <c r="C84" i="3"/>
  <c r="G74" i="3"/>
  <c r="F74" i="3"/>
  <c r="C74" i="3"/>
  <c r="G81" i="3"/>
  <c r="F81" i="3"/>
  <c r="C81" i="3"/>
  <c r="C45" i="3"/>
  <c r="G45" i="3"/>
  <c r="F45" i="3"/>
  <c r="G70" i="3"/>
  <c r="F70" i="3"/>
  <c r="C70" i="3"/>
  <c r="D15" i="3"/>
  <c r="C15" i="3" s="1"/>
  <c r="C80" i="3"/>
  <c r="G80" i="3"/>
  <c r="F80" i="3"/>
  <c r="C71" i="3"/>
  <c r="G71" i="3"/>
  <c r="F71" i="3"/>
  <c r="C40" i="3"/>
  <c r="G40" i="3"/>
  <c r="F40" i="3"/>
  <c r="G46" i="3"/>
  <c r="F46" i="3"/>
  <c r="C46" i="3"/>
  <c r="C77" i="3"/>
  <c r="G77" i="3"/>
  <c r="F77" i="3"/>
  <c r="D8" i="3"/>
  <c r="C8" i="3" s="1"/>
  <c r="L95" i="2"/>
  <c r="AV82" i="2" s="1"/>
  <c r="D4" i="3"/>
  <c r="D17" i="3"/>
  <c r="C17" i="3" s="1"/>
  <c r="L75" i="2" l="1"/>
  <c r="AJ66" i="2" s="1"/>
  <c r="L90" i="2"/>
  <c r="AG82" i="2" s="1"/>
  <c r="L92" i="2"/>
  <c r="AM82" i="2" s="1"/>
  <c r="AS76" i="1"/>
  <c r="AS87" i="1" s="1"/>
  <c r="AS93" i="2" s="1"/>
  <c r="AG60" i="1"/>
  <c r="AG72" i="1" s="1"/>
  <c r="AG78" i="2" s="1"/>
  <c r="AV86" i="1"/>
  <c r="AV92" i="2" s="1"/>
  <c r="AJ87" i="1"/>
  <c r="AJ93" i="2" s="1"/>
  <c r="H96" i="1"/>
  <c r="I103" i="2" s="1"/>
  <c r="L93" i="2"/>
  <c r="AP82" i="2" s="1"/>
  <c r="AV60" i="1"/>
  <c r="AV69" i="1" s="1"/>
  <c r="AV75" i="2" s="1"/>
  <c r="L91" i="2"/>
  <c r="AJ82" i="2" s="1"/>
  <c r="AS60" i="1"/>
  <c r="AS71" i="1" s="1"/>
  <c r="AS77" i="2" s="1"/>
  <c r="AG88" i="1"/>
  <c r="AG94" i="2" s="1"/>
  <c r="AM85" i="1"/>
  <c r="AM91" i="2" s="1"/>
  <c r="AD101" i="1"/>
  <c r="AE108" i="2" s="1"/>
  <c r="H101" i="1"/>
  <c r="I108" i="2" s="1"/>
  <c r="AD96" i="1"/>
  <c r="AE103" i="2" s="1"/>
  <c r="AG89" i="1"/>
  <c r="AG95" i="2" s="1"/>
  <c r="AP60" i="1"/>
  <c r="AP68" i="1" s="1"/>
  <c r="AP74" i="2" s="1"/>
  <c r="AM60" i="1"/>
  <c r="AM88" i="1"/>
  <c r="AM94" i="2" s="1"/>
  <c r="AJ88" i="1"/>
  <c r="AJ94" i="2" s="1"/>
  <c r="AJ86" i="1"/>
  <c r="AJ92" i="2" s="1"/>
  <c r="AJ89" i="1"/>
  <c r="AJ95" i="2" s="1"/>
  <c r="AP85" i="1"/>
  <c r="AP91" i="2" s="1"/>
  <c r="AS86" i="1"/>
  <c r="AS92" i="2" s="1"/>
  <c r="G36" i="1"/>
  <c r="G37" i="1" s="1"/>
  <c r="C4" i="3"/>
  <c r="B4" i="3" s="1"/>
  <c r="D11" i="3"/>
  <c r="D10" i="3"/>
  <c r="AM89" i="1"/>
  <c r="AM95" i="2" s="1"/>
  <c r="AP84" i="1"/>
  <c r="AP90" i="2" s="1"/>
  <c r="AM84" i="1"/>
  <c r="AM90" i="2" s="1"/>
  <c r="AG87" i="1"/>
  <c r="AG93" i="2" s="1"/>
  <c r="AM87" i="1"/>
  <c r="AM93" i="2" s="1"/>
  <c r="AG85" i="1"/>
  <c r="AG91" i="2" s="1"/>
  <c r="AV85" i="1"/>
  <c r="AV91" i="2" s="1"/>
  <c r="AG86" i="1"/>
  <c r="AG92" i="2" s="1"/>
  <c r="AP86" i="1"/>
  <c r="AP92" i="2" s="1"/>
  <c r="AJ84" i="1"/>
  <c r="AJ90" i="2" s="1"/>
  <c r="AV84" i="1"/>
  <c r="AV90" i="2" s="1"/>
  <c r="AJ71" i="1"/>
  <c r="AJ77" i="2" s="1"/>
  <c r="AJ70" i="1"/>
  <c r="AJ76" i="2" s="1"/>
  <c r="D20" i="3"/>
  <c r="D21" i="3"/>
  <c r="C14" i="3"/>
  <c r="B18" i="3" s="1"/>
  <c r="AJ73" i="1"/>
  <c r="AJ79" i="2" s="1"/>
  <c r="AJ72" i="1"/>
  <c r="AJ78" i="2" s="1"/>
  <c r="AV88" i="1"/>
  <c r="AV94" i="2" s="1"/>
  <c r="AP88" i="1"/>
  <c r="AP94" i="2" s="1"/>
  <c r="AP89" i="1"/>
  <c r="AP95" i="2" s="1"/>
  <c r="AV87" i="1"/>
  <c r="AV93" i="2" s="1"/>
  <c r="AG71" i="1" l="1"/>
  <c r="AG77" i="2" s="1"/>
  <c r="AG69" i="1"/>
  <c r="AG75" i="2" s="1"/>
  <c r="AS85" i="1"/>
  <c r="AS91" i="2" s="1"/>
  <c r="AS89" i="1"/>
  <c r="AS95" i="2" s="1"/>
  <c r="AG70" i="1"/>
  <c r="AG76" i="2" s="1"/>
  <c r="AS84" i="1"/>
  <c r="AS90" i="2" s="1"/>
  <c r="AG73" i="1"/>
  <c r="AG79" i="2" s="1"/>
  <c r="AV70" i="1"/>
  <c r="AV76" i="2" s="1"/>
  <c r="AV72" i="1"/>
  <c r="AV78" i="2" s="1"/>
  <c r="AV68" i="1"/>
  <c r="AV74" i="2" s="1"/>
  <c r="AV71" i="1"/>
  <c r="AV77" i="2" s="1"/>
  <c r="B6" i="3"/>
  <c r="B5" i="3"/>
  <c r="AP70" i="1"/>
  <c r="AP76" i="2" s="1"/>
  <c r="AS69" i="1"/>
  <c r="AS75" i="2" s="1"/>
  <c r="AS70" i="1"/>
  <c r="AS76" i="2" s="1"/>
  <c r="AS68" i="1"/>
  <c r="AS74" i="2" s="1"/>
  <c r="AS73" i="1"/>
  <c r="AS79" i="2" s="1"/>
  <c r="AM69" i="1"/>
  <c r="AM75" i="2" s="1"/>
  <c r="AM68" i="1"/>
  <c r="AM74" i="2" s="1"/>
  <c r="AM73" i="1"/>
  <c r="AM79" i="2" s="1"/>
  <c r="AP72" i="1"/>
  <c r="AP78" i="2" s="1"/>
  <c r="AP73" i="1"/>
  <c r="AP79" i="2" s="1"/>
  <c r="B17" i="3"/>
  <c r="AM71" i="1"/>
  <c r="AM77" i="2" s="1"/>
  <c r="AP69" i="1"/>
  <c r="AP75" i="2" s="1"/>
  <c r="AM72" i="1"/>
  <c r="AM78" i="2" s="1"/>
  <c r="G33" i="2"/>
  <c r="B7" i="3"/>
  <c r="B8" i="3"/>
  <c r="B14" i="3"/>
  <c r="B16" i="3"/>
  <c r="B15" i="3"/>
  <c r="B19" i="3"/>
  <c r="B9" i="3"/>
  <c r="G34" i="2"/>
  <c r="G38" i="1"/>
  <c r="G39" i="1" l="1"/>
  <c r="G35" i="2"/>
  <c r="G40" i="1" l="1"/>
  <c r="G36" i="2"/>
  <c r="G41" i="1" l="1"/>
  <c r="G37" i="2"/>
  <c r="G42" i="1" l="1"/>
  <c r="G38" i="2"/>
  <c r="G39" i="2" l="1"/>
  <c r="G43" i="1"/>
  <c r="G44" i="1" l="1"/>
  <c r="G40" i="2"/>
  <c r="G45" i="1" l="1"/>
  <c r="G41" i="2"/>
  <c r="G46" i="1" l="1"/>
  <c r="G42" i="2"/>
  <c r="G43" i="2" l="1"/>
  <c r="G47" i="1"/>
  <c r="G48" i="1" l="1"/>
  <c r="G44" i="2"/>
  <c r="G45" i="2" l="1"/>
  <c r="G49" i="1"/>
  <c r="G50" i="1" l="1"/>
  <c r="G46" i="2"/>
  <c r="G47" i="2" l="1"/>
  <c r="G51" i="1"/>
  <c r="G52" i="1" l="1"/>
  <c r="G48" i="2"/>
  <c r="G53" i="1" l="1"/>
  <c r="G49" i="2"/>
  <c r="G50" i="2" l="1"/>
  <c r="G54" i="1"/>
  <c r="G55" i="1" l="1"/>
  <c r="G51" i="2"/>
  <c r="G56" i="1" l="1"/>
  <c r="G52" i="2"/>
  <c r="G53" i="2" l="1"/>
  <c r="G57" i="1"/>
  <c r="G58" i="1" l="1"/>
  <c r="G54" i="2"/>
  <c r="G55" i="2" l="1"/>
  <c r="H14" i="1"/>
  <c r="H93" i="1" s="1"/>
  <c r="D96" i="1" l="1"/>
  <c r="H100" i="2"/>
  <c r="E103" i="2" l="1"/>
  <c r="D101" i="1"/>
  <c r="E108" i="2" l="1"/>
  <c r="D106" i="1"/>
  <c r="D111" i="1" l="1"/>
  <c r="E118" i="2" s="1"/>
  <c r="E113" i="2"/>
</calcChain>
</file>

<file path=xl/comments1.xml><?xml version="1.0" encoding="utf-8"?>
<comments xmlns="http://schemas.openxmlformats.org/spreadsheetml/2006/main">
  <authors>
    <author>JW</author>
  </authors>
  <commentList>
    <comment ref="B67" authorId="0">
      <text>
        <r>
          <rPr>
            <sz val="9"/>
            <color indexed="81"/>
            <rFont val="Arial"/>
            <family val="2"/>
          </rPr>
          <t>z.B. n.N.  (für nach 9 Meter schießen)
n.E.  (nach 11 Meter schießen)</t>
        </r>
      </text>
    </comment>
    <comment ref="B83" authorId="0">
      <text>
        <r>
          <rPr>
            <sz val="9"/>
            <color indexed="81"/>
            <rFont val="Arial"/>
            <family val="2"/>
          </rPr>
          <t>z.B. n.N.  (für nach 9 Meter schießen)
n.E.  (nach 11 Meter schießen)</t>
        </r>
      </text>
    </comment>
  </commentList>
</comments>
</file>

<file path=xl/sharedStrings.xml><?xml version="1.0" encoding="utf-8"?>
<sst xmlns="http://schemas.openxmlformats.org/spreadsheetml/2006/main" count="270" uniqueCount="71">
  <si>
    <t>Vereinslogo</t>
  </si>
  <si>
    <t>Uhr</t>
  </si>
  <si>
    <t>Spielzeit:</t>
  </si>
  <si>
    <t>x</t>
  </si>
  <si>
    <t>Wechselzeit:</t>
  </si>
  <si>
    <t>Teilnehmende Mannschaften</t>
  </si>
  <si>
    <t>Gruppe A</t>
  </si>
  <si>
    <t>Gruppe B</t>
  </si>
  <si>
    <t>Abschlusstabellen Vorrunde</t>
  </si>
  <si>
    <t>Spielplan Vorrunde</t>
  </si>
  <si>
    <t>Korrektur</t>
  </si>
  <si>
    <t>Nr.</t>
  </si>
  <si>
    <t>Spielpaarung</t>
  </si>
  <si>
    <t>Ergebnis</t>
  </si>
  <si>
    <t>Grund</t>
  </si>
  <si>
    <t>Platz</t>
  </si>
  <si>
    <t>Sp</t>
  </si>
  <si>
    <t>g</t>
  </si>
  <si>
    <t>u</t>
  </si>
  <si>
    <t>v</t>
  </si>
  <si>
    <t>Tore</t>
  </si>
  <si>
    <t>Diff.</t>
  </si>
  <si>
    <t>Pkt.</t>
  </si>
  <si>
    <t>-</t>
  </si>
  <si>
    <t>Endrunde</t>
  </si>
  <si>
    <t>1. Halbfinale</t>
  </si>
  <si>
    <t>1. Gruppe A</t>
  </si>
  <si>
    <t>2. Gruppe B</t>
  </si>
  <si>
    <t>2. Halbfinale</t>
  </si>
  <si>
    <t>1. Gruppe B</t>
  </si>
  <si>
    <t>2. Gruppe A</t>
  </si>
  <si>
    <t>Spiel um Platz 3</t>
  </si>
  <si>
    <t>Verlierer 1. Halbfinale</t>
  </si>
  <si>
    <t>Verlierer 2. Halbfinale</t>
  </si>
  <si>
    <t>Endspiel</t>
  </si>
  <si>
    <t>Gewinner 1. Halbfinale</t>
  </si>
  <si>
    <t>Gewinner 2. Halbfinale</t>
  </si>
  <si>
    <t>Platzierungen</t>
  </si>
  <si>
    <t>1.</t>
  </si>
  <si>
    <t>2.</t>
  </si>
  <si>
    <t>3.</t>
  </si>
  <si>
    <t>4.</t>
  </si>
  <si>
    <t>+</t>
  </si>
  <si>
    <t>Punkte</t>
  </si>
  <si>
    <t>diff.</t>
  </si>
  <si>
    <t>Spiele</t>
  </si>
  <si>
    <t>n. 9m</t>
  </si>
  <si>
    <t>n. 11m</t>
  </si>
  <si>
    <t>n. V.</t>
  </si>
  <si>
    <t>Uhrzeit:</t>
  </si>
  <si>
    <t>Uhrzeit</t>
  </si>
  <si>
    <t>Vorrunde</t>
  </si>
  <si>
    <t>Grp.</t>
  </si>
  <si>
    <t>A</t>
  </si>
  <si>
    <t>B</t>
  </si>
  <si>
    <t>Tabellen Vorrunde</t>
  </si>
  <si>
    <t>TV Wallau</t>
  </si>
  <si>
    <t>Fußball Hallenturnier</t>
  </si>
  <si>
    <t>in der  Ländcheshalle Wallau</t>
  </si>
  <si>
    <t>DJK Hochheim</t>
  </si>
  <si>
    <t>FC Schwalbach</t>
  </si>
  <si>
    <t>FC Fortuna Höchst</t>
  </si>
  <si>
    <t>FV Delkenheim</t>
  </si>
  <si>
    <t>FVGG Kastel</t>
  </si>
  <si>
    <t>FSV Schierstein 08</t>
  </si>
  <si>
    <t>SV Erbenheim</t>
  </si>
  <si>
    <t>BSC Altenhain</t>
  </si>
  <si>
    <t>VFR Wiesbaden</t>
  </si>
  <si>
    <t>FC Mammolshain</t>
  </si>
  <si>
    <t>SV Frauenstein</t>
  </si>
  <si>
    <t xml:space="preserve">mit Zuschauerspiel um 14.00 Uhr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</si>
</sst>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h:mm;@"/>
    <numFmt numFmtId="165" formatCode="0\ &quot;:&quot;"/>
    <numFmt numFmtId="166" formatCode="0&quot;.&quot;"/>
    <numFmt numFmtId="167" formatCode="0\ &quot;min&quot;"/>
    <numFmt numFmtId="168" formatCode=";;;"/>
    <numFmt numFmtId="169" formatCode="0;;\ &quot;min&quot;"/>
    <numFmt numFmtId="170" formatCode="[=0]&quot;&quot;;0\ &quot;min&quot;"/>
    <numFmt numFmtId="171" formatCode="&quot;Am&quot;\ dddd\,\ dd/\ mmmm\ yyyy"/>
  </numFmts>
  <fonts count="41" x14ac:knownFonts="1">
    <font>
      <sz val="10"/>
      <name val="Arial"/>
    </font>
    <font>
      <sz val="10"/>
      <name val="Arial"/>
    </font>
    <font>
      <sz val="8"/>
      <name val="Arial"/>
    </font>
    <font>
      <sz val="10"/>
      <color indexed="8"/>
      <name val="Arial"/>
    </font>
    <font>
      <sz val="10"/>
      <color indexed="9"/>
      <name val="Arial"/>
    </font>
    <font>
      <sz val="10"/>
      <color indexed="10"/>
      <name val="Arial"/>
    </font>
    <font>
      <sz val="22"/>
      <name val="Comic Sans MS"/>
      <family val="4"/>
    </font>
    <font>
      <sz val="18"/>
      <color indexed="10"/>
      <name val="Comic Sans MS"/>
      <family val="4"/>
    </font>
    <font>
      <sz val="18"/>
      <name val="Comic Sans MS"/>
      <family val="4"/>
    </font>
    <font>
      <sz val="12"/>
      <color indexed="22"/>
      <name val="Comic Sans MS"/>
      <family val="4"/>
    </font>
    <font>
      <sz val="18"/>
      <color indexed="9"/>
      <name val="Comic Sans MS"/>
      <family val="4"/>
    </font>
    <font>
      <sz val="12"/>
      <color indexed="10"/>
      <name val="Arial"/>
    </font>
    <font>
      <sz val="18"/>
      <color indexed="8"/>
      <name val="Comic Sans MS"/>
      <family val="4"/>
    </font>
    <font>
      <sz val="12"/>
      <name val="Arial"/>
    </font>
    <font>
      <sz val="12"/>
      <color indexed="9"/>
      <name val="Arial"/>
    </font>
    <font>
      <sz val="12"/>
      <color indexed="8"/>
      <name val="Arial"/>
    </font>
    <font>
      <b/>
      <sz val="11"/>
      <color indexed="10"/>
      <name val="Arial"/>
      <family val="2"/>
    </font>
    <font>
      <b/>
      <sz val="12"/>
      <name val="Arial"/>
    </font>
    <font>
      <sz val="11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23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color indexed="23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</font>
    <font>
      <sz val="11"/>
      <name val="Arial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b/>
      <sz val="12"/>
      <color indexed="9"/>
      <name val="Arial"/>
      <family val="2"/>
    </font>
    <font>
      <b/>
      <sz val="14"/>
      <color indexed="8"/>
      <name val="Arial"/>
      <family val="2"/>
    </font>
    <font>
      <sz val="9"/>
      <color indexed="8"/>
      <name val="Arial"/>
    </font>
    <font>
      <b/>
      <sz val="10"/>
      <color indexed="9"/>
      <name val="Arial"/>
    </font>
    <font>
      <sz val="9"/>
      <color indexed="8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9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2" fillId="0" borderId="0" xfId="0" applyFont="1" applyFill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171" fontId="17" fillId="0" borderId="0" xfId="0" applyNumberFormat="1" applyFont="1" applyAlignment="1" applyProtection="1">
      <alignment vertical="center"/>
      <protection hidden="1"/>
    </xf>
    <xf numFmtId="0" fontId="18" fillId="0" borderId="0" xfId="0" applyFont="1" applyFill="1" applyBorder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168" fontId="0" fillId="0" borderId="0" xfId="0" applyNumberFormat="1" applyAlignment="1" applyProtection="1">
      <alignment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vertical="center"/>
      <protection hidden="1"/>
    </xf>
    <xf numFmtId="0" fontId="24" fillId="0" borderId="1" xfId="0" applyFont="1" applyFill="1" applyBorder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24" fillId="0" borderId="1" xfId="0" applyFont="1" applyBorder="1" applyAlignment="1" applyProtection="1">
      <alignment horizontal="center" vertical="center" shrinkToFit="1"/>
      <protection hidden="1"/>
    </xf>
    <xf numFmtId="0" fontId="24" fillId="0" borderId="2" xfId="0" applyFont="1" applyBorder="1" applyAlignment="1" applyProtection="1">
      <alignment horizontal="center" vertical="center" shrinkToFit="1"/>
      <protection hidden="1"/>
    </xf>
    <xf numFmtId="0" fontId="24" fillId="0" borderId="3" xfId="0" applyFont="1" applyFill="1" applyBorder="1" applyAlignment="1" applyProtection="1">
      <alignment horizontal="center" vertical="center"/>
      <protection hidden="1"/>
    </xf>
    <xf numFmtId="0" fontId="24" fillId="0" borderId="3" xfId="0" applyFont="1" applyBorder="1" applyAlignment="1" applyProtection="1">
      <alignment horizontal="center" vertical="center" shrinkToFit="1"/>
      <protection hidden="1"/>
    </xf>
    <xf numFmtId="0" fontId="24" fillId="0" borderId="2" xfId="0" applyFont="1" applyFill="1" applyBorder="1" applyAlignment="1" applyProtection="1">
      <alignment horizontal="center" vertical="center"/>
      <protection hidden="1"/>
    </xf>
    <xf numFmtId="0" fontId="24" fillId="0" borderId="4" xfId="0" applyFont="1" applyBorder="1" applyAlignment="1" applyProtection="1">
      <alignment horizontal="center" vertical="center" shrinkToFit="1"/>
      <protection hidden="1"/>
    </xf>
    <xf numFmtId="0" fontId="24" fillId="0" borderId="5" xfId="0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166" fontId="30" fillId="0" borderId="0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Border="1" applyAlignment="1" applyProtection="1">
      <alignment horizontal="left" vertical="center" shrinkToFit="1"/>
      <protection hidden="1"/>
    </xf>
    <xf numFmtId="0" fontId="30" fillId="0" borderId="0" xfId="0" applyFont="1" applyBorder="1" applyAlignment="1" applyProtection="1">
      <alignment horizontal="center" vertical="center" shrinkToFit="1"/>
      <protection hidden="1"/>
    </xf>
    <xf numFmtId="0" fontId="30" fillId="0" borderId="0" xfId="0" applyFont="1" applyBorder="1" applyAlignment="1" applyProtection="1">
      <alignment horizontal="center" vertical="center"/>
      <protection hidden="1"/>
    </xf>
    <xf numFmtId="1" fontId="30" fillId="0" borderId="0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 shrinkToFit="1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1" fontId="0" fillId="0" borderId="0" xfId="0" applyNumberFormat="1" applyBorder="1" applyAlignment="1" applyProtection="1">
      <alignment horizontal="center" vertical="center"/>
      <protection hidden="1"/>
    </xf>
    <xf numFmtId="166" fontId="0" fillId="0" borderId="0" xfId="0" applyNumberFormat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32" fillId="0" borderId="0" xfId="0" applyFont="1" applyFill="1" applyBorder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24" fillId="0" borderId="4" xfId="0" applyFont="1" applyFill="1" applyBorder="1" applyAlignment="1" applyProtection="1">
      <alignment horizontal="center" vertical="center"/>
      <protection hidden="1"/>
    </xf>
    <xf numFmtId="0" fontId="30" fillId="0" borderId="0" xfId="0" applyFont="1" applyFill="1" applyBorder="1" applyAlignment="1" applyProtection="1">
      <alignment horizontal="center" vertical="center"/>
      <protection hidden="1"/>
    </xf>
    <xf numFmtId="20" fontId="30" fillId="0" borderId="0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Font="1" applyFill="1" applyBorder="1" applyAlignment="1" applyProtection="1">
      <alignment horizontal="left" vertical="center" shrinkToFit="1"/>
      <protection hidden="1"/>
    </xf>
    <xf numFmtId="0" fontId="24" fillId="0" borderId="0" xfId="0" applyFont="1" applyFill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vertical="center"/>
      <protection hidden="1"/>
    </xf>
    <xf numFmtId="0" fontId="30" fillId="0" borderId="1" xfId="0" applyFont="1" applyFill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164" fontId="30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36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169" fontId="19" fillId="0" borderId="0" xfId="0" applyNumberFormat="1" applyFont="1" applyAlignment="1" applyProtection="1">
      <alignment vertical="center"/>
      <protection hidden="1"/>
    </xf>
    <xf numFmtId="0" fontId="37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168" fontId="4" fillId="0" borderId="0" xfId="0" applyNumberFormat="1" applyFont="1" applyAlignment="1" applyProtection="1">
      <alignment vertical="center"/>
      <protection hidden="1"/>
    </xf>
    <xf numFmtId="168" fontId="4" fillId="0" borderId="0" xfId="0" applyNumberFormat="1" applyFont="1" applyFill="1" applyBorder="1" applyAlignment="1" applyProtection="1">
      <alignment vertical="center"/>
      <protection hidden="1"/>
    </xf>
    <xf numFmtId="0" fontId="3" fillId="0" borderId="0" xfId="0" applyNumberFormat="1" applyFont="1" applyAlignment="1" applyProtection="1">
      <alignment vertical="center"/>
      <protection hidden="1"/>
    </xf>
    <xf numFmtId="0" fontId="3" fillId="0" borderId="0" xfId="0" applyNumberFormat="1" applyFont="1" applyFill="1" applyBorder="1" applyAlignment="1" applyProtection="1">
      <alignment vertical="center"/>
      <protection hidden="1"/>
    </xf>
    <xf numFmtId="0" fontId="3" fillId="0" borderId="0" xfId="0" applyNumberFormat="1" applyFont="1" applyFill="1" applyAlignment="1" applyProtection="1">
      <alignment vertical="center"/>
      <protection hidden="1"/>
    </xf>
    <xf numFmtId="0" fontId="38" fillId="0" borderId="0" xfId="0" applyNumberFormat="1" applyFont="1" applyFill="1" applyBorder="1" applyAlignment="1" applyProtection="1">
      <alignment vertical="center"/>
      <protection hidden="1"/>
    </xf>
    <xf numFmtId="0" fontId="38" fillId="0" borderId="0" xfId="0" applyNumberFormat="1" applyFont="1" applyFill="1" applyBorder="1" applyAlignment="1" applyProtection="1">
      <alignment horizontal="center" vertical="center"/>
      <protection hidden="1"/>
    </xf>
    <xf numFmtId="0" fontId="38" fillId="0" borderId="0" xfId="0" applyNumberFormat="1" applyFont="1" applyAlignment="1" applyProtection="1">
      <alignment horizontal="center" vertical="center"/>
      <protection hidden="1"/>
    </xf>
    <xf numFmtId="0" fontId="38" fillId="0" borderId="0" xfId="0" applyNumberFormat="1" applyFont="1" applyBorder="1" applyAlignment="1" applyProtection="1">
      <alignment horizontal="center" vertical="center"/>
      <protection hidden="1"/>
    </xf>
    <xf numFmtId="0" fontId="38" fillId="0" borderId="0" xfId="0" applyNumberFormat="1" applyFont="1" applyFill="1" applyAlignment="1" applyProtection="1">
      <alignment horizontal="center" vertical="center"/>
      <protection hidden="1"/>
    </xf>
    <xf numFmtId="0" fontId="38" fillId="0" borderId="0" xfId="0" applyNumberFormat="1" applyFont="1" applyAlignment="1" applyProtection="1">
      <alignment vertical="center"/>
      <protection hidden="1"/>
    </xf>
    <xf numFmtId="0" fontId="3" fillId="0" borderId="0" xfId="0" applyNumberFormat="1" applyFont="1" applyAlignment="1" applyProtection="1">
      <alignment horizontal="center" vertical="center"/>
      <protection hidden="1"/>
    </xf>
    <xf numFmtId="0" fontId="39" fillId="0" borderId="0" xfId="0" applyFont="1" applyFill="1" applyBorder="1" applyAlignment="1" applyProtection="1">
      <alignment horizontal="centerContinuous" vertical="center"/>
      <protection hidden="1"/>
    </xf>
    <xf numFmtId="0" fontId="4" fillId="0" borderId="0" xfId="0" applyFont="1" applyFill="1" applyBorder="1" applyAlignment="1" applyProtection="1">
      <alignment horizontal="centerContinuous" vertical="center"/>
      <protection hidden="1"/>
    </xf>
    <xf numFmtId="0" fontId="20" fillId="0" borderId="1" xfId="0" applyFont="1" applyFill="1" applyBorder="1" applyAlignment="1" applyProtection="1">
      <alignment horizontal="center" vertical="center"/>
      <protection hidden="1"/>
    </xf>
    <xf numFmtId="0" fontId="20" fillId="0" borderId="3" xfId="0" applyFont="1" applyFill="1" applyBorder="1" applyAlignment="1" applyProtection="1">
      <alignment horizontal="center" vertical="center"/>
      <protection hidden="1"/>
    </xf>
    <xf numFmtId="0" fontId="20" fillId="0" borderId="4" xfId="0" applyFont="1" applyFill="1" applyBorder="1" applyAlignment="1" applyProtection="1">
      <alignment horizontal="center" vertical="center"/>
      <protection hidden="1"/>
    </xf>
    <xf numFmtId="0" fontId="33" fillId="0" borderId="0" xfId="0" applyFont="1" applyFill="1" applyBorder="1" applyAlignment="1" applyProtection="1">
      <alignment horizontal="center" vertical="center"/>
      <protection hidden="1"/>
    </xf>
    <xf numFmtId="20" fontId="33" fillId="0" borderId="0" xfId="0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 applyFill="1" applyBorder="1" applyAlignment="1" applyProtection="1">
      <alignment horizontal="left" vertical="center" shrinkToFit="1"/>
      <protection hidden="1"/>
    </xf>
    <xf numFmtId="165" fontId="33" fillId="0" borderId="0" xfId="0" applyNumberFormat="1" applyFont="1" applyFill="1" applyBorder="1" applyAlignment="1" applyProtection="1">
      <alignment horizontal="right" vertical="center"/>
      <protection hidden="1"/>
    </xf>
    <xf numFmtId="0" fontId="35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0" fillId="0" borderId="1" xfId="0" applyFont="1" applyBorder="1" applyAlignment="1" applyProtection="1">
      <alignment horizontal="center" vertical="center" shrinkToFit="1"/>
      <protection hidden="1"/>
    </xf>
    <xf numFmtId="0" fontId="20" fillId="0" borderId="3" xfId="0" applyFont="1" applyBorder="1" applyAlignment="1" applyProtection="1">
      <alignment horizontal="center" vertical="center" shrinkToFit="1"/>
      <protection hidden="1"/>
    </xf>
    <xf numFmtId="0" fontId="20" fillId="0" borderId="4" xfId="0" applyFont="1" applyBorder="1" applyAlignment="1" applyProtection="1">
      <alignment horizontal="center" vertical="center" shrinkToFit="1"/>
      <protection hidden="1"/>
    </xf>
    <xf numFmtId="0" fontId="0" fillId="0" borderId="0" xfId="0" applyFill="1" applyBorder="1" applyAlignment="1" applyProtection="1">
      <alignment vertical="center" shrinkToFit="1"/>
      <protection hidden="1"/>
    </xf>
    <xf numFmtId="0" fontId="26" fillId="0" borderId="0" xfId="0" applyFont="1" applyFill="1" applyAlignment="1" applyProtection="1">
      <alignment horizontal="center" vertical="center"/>
      <protection hidden="1"/>
    </xf>
    <xf numFmtId="0" fontId="29" fillId="0" borderId="0" xfId="0" applyFont="1" applyFill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168" fontId="4" fillId="0" borderId="0" xfId="0" applyNumberFormat="1" applyFont="1" applyFill="1" applyBorder="1" applyAlignment="1" applyProtection="1">
      <alignment horizontal="center" vertical="center"/>
      <protection hidden="1"/>
    </xf>
    <xf numFmtId="168" fontId="4" fillId="0" borderId="0" xfId="0" applyNumberFormat="1" applyFont="1" applyAlignment="1" applyProtection="1">
      <alignment horizontal="center" vertical="center"/>
      <protection hidden="1"/>
    </xf>
    <xf numFmtId="168" fontId="4" fillId="0" borderId="0" xfId="0" applyNumberFormat="1" applyFont="1" applyBorder="1" applyAlignment="1" applyProtection="1">
      <alignment horizontal="center" vertical="center"/>
      <protection hidden="1"/>
    </xf>
    <xf numFmtId="168" fontId="4" fillId="0" borderId="0" xfId="0" applyNumberFormat="1" applyFont="1" applyFill="1" applyAlignment="1" applyProtection="1">
      <alignment horizontal="center" vertical="center"/>
      <protection hidden="1"/>
    </xf>
    <xf numFmtId="0" fontId="4" fillId="0" borderId="0" xfId="0" applyNumberFormat="1" applyFont="1" applyAlignment="1" applyProtection="1">
      <alignment vertical="center"/>
      <protection hidden="1"/>
    </xf>
    <xf numFmtId="0" fontId="4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NumberFormat="1" applyFont="1" applyFill="1" applyAlignment="1" applyProtection="1">
      <alignment vertical="center"/>
      <protection hidden="1"/>
    </xf>
    <xf numFmtId="0" fontId="5" fillId="0" borderId="0" xfId="0" applyNumberFormat="1" applyFont="1" applyAlignment="1" applyProtection="1">
      <alignment vertical="center"/>
      <protection hidden="1"/>
    </xf>
    <xf numFmtId="0" fontId="5" fillId="0" borderId="0" xfId="0" applyNumberFormat="1" applyFont="1" applyFill="1" applyBorder="1" applyAlignment="1" applyProtection="1">
      <alignment vertical="center"/>
      <protection hidden="1"/>
    </xf>
    <xf numFmtId="0" fontId="5" fillId="0" borderId="0" xfId="0" applyNumberFormat="1" applyFont="1" applyFill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horizontal="right" vertical="center"/>
      <protection hidden="1"/>
    </xf>
    <xf numFmtId="169" fontId="16" fillId="0" borderId="0" xfId="0" applyNumberFormat="1" applyFont="1" applyAlignment="1" applyProtection="1">
      <alignment vertical="center"/>
      <protection hidden="1"/>
    </xf>
    <xf numFmtId="169" fontId="22" fillId="0" borderId="0" xfId="0" applyNumberFormat="1" applyFont="1" applyAlignment="1" applyProtection="1">
      <alignment vertical="center"/>
      <protection hidden="1"/>
    </xf>
    <xf numFmtId="167" fontId="20" fillId="0" borderId="0" xfId="0" applyNumberFormat="1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3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NumberFormat="1" applyFont="1" applyFill="1" applyAlignment="1" applyProtection="1">
      <alignment horizontal="center" vertical="center"/>
      <protection hidden="1"/>
    </xf>
    <xf numFmtId="0" fontId="28" fillId="0" borderId="6" xfId="0" applyFont="1" applyFill="1" applyBorder="1" applyAlignment="1" applyProtection="1">
      <alignment vertical="center"/>
      <protection hidden="1"/>
    </xf>
    <xf numFmtId="0" fontId="28" fillId="0" borderId="0" xfId="0" applyFont="1" applyFill="1" applyBorder="1" applyAlignment="1" applyProtection="1">
      <alignment vertical="center"/>
      <protection hidden="1"/>
    </xf>
    <xf numFmtId="0" fontId="25" fillId="0" borderId="6" xfId="0" applyFont="1" applyFill="1" applyBorder="1" applyAlignment="1" applyProtection="1">
      <alignment vertical="center"/>
      <protection hidden="1"/>
    </xf>
    <xf numFmtId="0" fontId="25" fillId="0" borderId="0" xfId="0" applyFont="1" applyFill="1" applyBorder="1" applyAlignment="1" applyProtection="1">
      <alignment vertical="center"/>
      <protection hidden="1"/>
    </xf>
    <xf numFmtId="0" fontId="21" fillId="0" borderId="6" xfId="0" applyFont="1" applyFill="1" applyBorder="1" applyAlignment="1" applyProtection="1">
      <alignment vertical="center"/>
      <protection hidden="1"/>
    </xf>
    <xf numFmtId="20" fontId="20" fillId="0" borderId="0" xfId="0" applyNumberFormat="1" applyFont="1" applyBorder="1" applyAlignment="1" applyProtection="1">
      <alignment horizontal="center" vertical="center"/>
      <protection hidden="1"/>
    </xf>
    <xf numFmtId="167" fontId="20" fillId="0" borderId="0" xfId="0" applyNumberFormat="1" applyFont="1" applyBorder="1" applyAlignment="1" applyProtection="1">
      <alignment horizontal="left" vertical="center"/>
      <protection hidden="1"/>
    </xf>
    <xf numFmtId="0" fontId="0" fillId="0" borderId="64" xfId="0" applyFill="1" applyBorder="1" applyAlignment="1" applyProtection="1">
      <alignment vertical="center" shrinkToFit="1"/>
      <protection hidden="1"/>
    </xf>
    <xf numFmtId="20" fontId="24" fillId="0" borderId="20" xfId="0" applyNumberFormat="1" applyFont="1" applyFill="1" applyBorder="1" applyAlignment="1" applyProtection="1">
      <alignment horizontal="center" vertical="center"/>
      <protection hidden="1"/>
    </xf>
    <xf numFmtId="20" fontId="24" fillId="0" borderId="3" xfId="0" applyNumberFormat="1" applyFont="1" applyFill="1" applyBorder="1" applyAlignment="1" applyProtection="1">
      <alignment horizontal="center" vertical="center"/>
      <protection hidden="1"/>
    </xf>
    <xf numFmtId="20" fontId="24" fillId="0" borderId="21" xfId="0" applyNumberFormat="1" applyFont="1" applyFill="1" applyBorder="1" applyAlignment="1" applyProtection="1">
      <alignment horizontal="center" vertical="center"/>
      <protection hidden="1"/>
    </xf>
    <xf numFmtId="20" fontId="24" fillId="0" borderId="4" xfId="0" applyNumberFormat="1" applyFont="1" applyFill="1" applyBorder="1" applyAlignment="1" applyProtection="1">
      <alignment horizontal="center" vertical="center"/>
      <protection hidden="1"/>
    </xf>
    <xf numFmtId="20" fontId="24" fillId="0" borderId="22" xfId="0" applyNumberFormat="1" applyFont="1" applyFill="1" applyBorder="1" applyAlignment="1" applyProtection="1">
      <alignment horizontal="center" vertical="center"/>
      <protection hidden="1"/>
    </xf>
    <xf numFmtId="0" fontId="27" fillId="3" borderId="23" xfId="0" applyFont="1" applyFill="1" applyBorder="1" applyAlignment="1" applyProtection="1">
      <alignment horizontal="center" vertical="center"/>
      <protection hidden="1"/>
    </xf>
    <xf numFmtId="0" fontId="27" fillId="3" borderId="24" xfId="0" applyFont="1" applyFill="1" applyBorder="1" applyAlignment="1" applyProtection="1">
      <alignment horizontal="center" vertical="center"/>
      <protection hidden="1"/>
    </xf>
    <xf numFmtId="20" fontId="24" fillId="0" borderId="12" xfId="0" applyNumberFormat="1" applyFont="1" applyFill="1" applyBorder="1" applyAlignment="1" applyProtection="1">
      <alignment horizontal="center" vertical="center"/>
      <protection hidden="1"/>
    </xf>
    <xf numFmtId="20" fontId="24" fillId="0" borderId="1" xfId="0" applyNumberFormat="1" applyFont="1" applyFill="1" applyBorder="1" applyAlignment="1" applyProtection="1">
      <alignment horizontal="center" vertical="center"/>
      <protection hidden="1"/>
    </xf>
    <xf numFmtId="0" fontId="24" fillId="0" borderId="20" xfId="0" applyFont="1" applyBorder="1" applyAlignment="1" applyProtection="1">
      <alignment horizontal="center" vertical="center" shrinkToFit="1"/>
      <protection hidden="1"/>
    </xf>
    <xf numFmtId="0" fontId="24" fillId="0" borderId="3" xfId="0" applyFont="1" applyBorder="1" applyAlignment="1" applyProtection="1">
      <alignment horizontal="center" vertical="center" shrinkToFit="1"/>
      <protection hidden="1"/>
    </xf>
    <xf numFmtId="0" fontId="24" fillId="0" borderId="27" xfId="0" applyFont="1" applyBorder="1" applyAlignment="1" applyProtection="1">
      <alignment horizontal="center" vertical="center" shrinkToFit="1"/>
      <protection hidden="1"/>
    </xf>
    <xf numFmtId="0" fontId="24" fillId="3" borderId="20" xfId="0" applyFont="1" applyFill="1" applyBorder="1" applyAlignment="1" applyProtection="1">
      <alignment horizontal="center" vertical="center" shrinkToFit="1"/>
      <protection hidden="1"/>
    </xf>
    <xf numFmtId="0" fontId="24" fillId="3" borderId="3" xfId="0" applyFont="1" applyFill="1" applyBorder="1" applyAlignment="1" applyProtection="1">
      <alignment horizontal="center" vertical="center" shrinkToFit="1"/>
      <protection hidden="1"/>
    </xf>
    <xf numFmtId="0" fontId="24" fillId="3" borderId="27" xfId="0" applyFont="1" applyFill="1" applyBorder="1" applyAlignment="1" applyProtection="1">
      <alignment horizontal="center" vertical="center" shrinkToFit="1"/>
      <protection hidden="1"/>
    </xf>
    <xf numFmtId="170" fontId="20" fillId="0" borderId="0" xfId="0" applyNumberFormat="1" applyFont="1" applyBorder="1" applyAlignment="1" applyProtection="1">
      <alignment horizontal="left" vertical="center"/>
      <protection hidden="1"/>
    </xf>
    <xf numFmtId="20" fontId="20" fillId="0" borderId="0" xfId="0" applyNumberFormat="1" applyFont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167" fontId="20" fillId="0" borderId="0" xfId="0" applyNumberFormat="1" applyFont="1" applyBorder="1" applyAlignment="1" applyProtection="1">
      <alignment horizontal="left" vertical="center"/>
      <protection hidden="1"/>
    </xf>
    <xf numFmtId="0" fontId="21" fillId="0" borderId="0" xfId="0" applyFont="1" applyFill="1" applyBorder="1" applyAlignment="1" applyProtection="1">
      <alignment horizontal="right" vertical="center"/>
      <protection hidden="1"/>
    </xf>
    <xf numFmtId="0" fontId="24" fillId="0" borderId="25" xfId="0" applyFont="1" applyBorder="1" applyAlignment="1" applyProtection="1">
      <alignment horizontal="center" vertical="center" shrinkToFit="1"/>
      <protection hidden="1"/>
    </xf>
    <xf numFmtId="0" fontId="24" fillId="0" borderId="26" xfId="0" applyFont="1" applyBorder="1" applyAlignment="1" applyProtection="1">
      <alignment horizontal="center" vertical="center" shrinkToFit="1"/>
      <protection hidden="1"/>
    </xf>
    <xf numFmtId="0" fontId="24" fillId="0" borderId="16" xfId="0" applyFont="1" applyBorder="1" applyAlignment="1" applyProtection="1">
      <alignment horizontal="center" vertical="center" shrinkToFit="1"/>
      <protection hidden="1"/>
    </xf>
    <xf numFmtId="0" fontId="9" fillId="0" borderId="0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 shrinkToFit="1"/>
      <protection hidden="1"/>
    </xf>
    <xf numFmtId="0" fontId="24" fillId="0" borderId="4" xfId="0" applyFont="1" applyBorder="1" applyAlignment="1" applyProtection="1">
      <alignment horizontal="center" vertical="center" shrinkToFit="1"/>
      <protection hidden="1"/>
    </xf>
    <xf numFmtId="0" fontId="24" fillId="0" borderId="22" xfId="0" applyFont="1" applyBorder="1" applyAlignment="1" applyProtection="1">
      <alignment horizontal="center" vertical="center" shrinkToFit="1"/>
      <protection hidden="1"/>
    </xf>
    <xf numFmtId="0" fontId="24" fillId="3" borderId="28" xfId="0" applyFont="1" applyFill="1" applyBorder="1" applyAlignment="1" applyProtection="1">
      <alignment horizontal="center" vertical="center" shrinkToFit="1"/>
      <protection hidden="1"/>
    </xf>
    <xf numFmtId="0" fontId="24" fillId="3" borderId="19" xfId="0" applyFont="1" applyFill="1" applyBorder="1" applyAlignment="1" applyProtection="1">
      <alignment horizontal="center" vertical="center" shrinkToFit="1"/>
      <protection hidden="1"/>
    </xf>
    <xf numFmtId="0" fontId="24" fillId="0" borderId="19" xfId="0" applyFont="1" applyBorder="1" applyAlignment="1" applyProtection="1">
      <alignment horizontal="center" vertical="center" shrinkToFit="1"/>
      <protection hidden="1"/>
    </xf>
    <xf numFmtId="0" fontId="24" fillId="0" borderId="18" xfId="0" applyFont="1" applyBorder="1" applyAlignment="1" applyProtection="1">
      <alignment horizontal="center" vertical="center" shrinkToFit="1"/>
      <protection hidden="1"/>
    </xf>
    <xf numFmtId="0" fontId="24" fillId="0" borderId="12" xfId="0" applyFont="1" applyBorder="1" applyAlignment="1" applyProtection="1">
      <alignment horizontal="center" vertical="center" shrinkToFit="1"/>
      <protection hidden="1"/>
    </xf>
    <xf numFmtId="0" fontId="24" fillId="0" borderId="1" xfId="0" applyFont="1" applyBorder="1" applyAlignment="1" applyProtection="1">
      <alignment horizontal="center" vertical="center" shrinkToFit="1"/>
      <protection hidden="1"/>
    </xf>
    <xf numFmtId="0" fontId="24" fillId="0" borderId="7" xfId="0" applyFont="1" applyBorder="1" applyAlignment="1" applyProtection="1">
      <alignment horizontal="center" vertical="center" shrinkToFit="1"/>
      <protection hidden="1"/>
    </xf>
    <xf numFmtId="0" fontId="24" fillId="2" borderId="17" xfId="0" applyFont="1" applyFill="1" applyBorder="1" applyAlignment="1" applyProtection="1">
      <alignment horizontal="center" textRotation="90"/>
      <protection hidden="1"/>
    </xf>
    <xf numFmtId="0" fontId="24" fillId="2" borderId="13" xfId="0" applyFont="1" applyFill="1" applyBorder="1" applyAlignment="1" applyProtection="1">
      <alignment horizontal="center" textRotation="90"/>
      <protection hidden="1"/>
    </xf>
    <xf numFmtId="0" fontId="24" fillId="2" borderId="14" xfId="0" applyFont="1" applyFill="1" applyBorder="1" applyAlignment="1" applyProtection="1">
      <alignment horizontal="center" textRotation="90"/>
      <protection hidden="1"/>
    </xf>
    <xf numFmtId="0" fontId="24" fillId="2" borderId="15" xfId="0" applyFont="1" applyFill="1" applyBorder="1" applyAlignment="1" applyProtection="1">
      <alignment horizontal="center" textRotation="90"/>
      <protection hidden="1"/>
    </xf>
    <xf numFmtId="0" fontId="24" fillId="2" borderId="10" xfId="0" applyFont="1" applyFill="1" applyBorder="1" applyAlignment="1" applyProtection="1">
      <alignment horizontal="center" textRotation="90"/>
      <protection hidden="1"/>
    </xf>
    <xf numFmtId="0" fontId="24" fillId="2" borderId="11" xfId="0" applyFont="1" applyFill="1" applyBorder="1" applyAlignment="1" applyProtection="1">
      <alignment horizontal="center" textRotation="90"/>
      <protection hidden="1"/>
    </xf>
    <xf numFmtId="0" fontId="24" fillId="0" borderId="8" xfId="0" applyFont="1" applyBorder="1" applyAlignment="1" applyProtection="1">
      <alignment horizontal="center" vertical="center" shrinkToFit="1"/>
      <protection hidden="1"/>
    </xf>
    <xf numFmtId="0" fontId="24" fillId="0" borderId="9" xfId="0" applyFont="1" applyBorder="1" applyAlignment="1" applyProtection="1">
      <alignment horizontal="center" vertical="center" shrinkToFit="1"/>
      <protection hidden="1"/>
    </xf>
    <xf numFmtId="0" fontId="25" fillId="2" borderId="30" xfId="0" applyFont="1" applyFill="1" applyBorder="1" applyAlignment="1" applyProtection="1">
      <alignment horizontal="center" textRotation="90"/>
      <protection hidden="1"/>
    </xf>
    <xf numFmtId="0" fontId="25" fillId="2" borderId="17" xfId="0" applyFont="1" applyFill="1" applyBorder="1" applyAlignment="1" applyProtection="1">
      <alignment horizontal="center" textRotation="90"/>
      <protection hidden="1"/>
    </xf>
    <xf numFmtId="0" fontId="25" fillId="2" borderId="31" xfId="0" applyFont="1" applyFill="1" applyBorder="1" applyAlignment="1" applyProtection="1">
      <alignment horizontal="center" textRotation="90"/>
      <protection hidden="1"/>
    </xf>
    <xf numFmtId="0" fontId="25" fillId="2" borderId="13" xfId="0" applyFont="1" applyFill="1" applyBorder="1" applyAlignment="1" applyProtection="1">
      <alignment horizontal="center" textRotation="90"/>
      <protection hidden="1"/>
    </xf>
    <xf numFmtId="0" fontId="25" fillId="2" borderId="32" xfId="0" applyFont="1" applyFill="1" applyBorder="1" applyAlignment="1" applyProtection="1">
      <alignment horizontal="center" textRotation="90"/>
      <protection hidden="1"/>
    </xf>
    <xf numFmtId="0" fontId="25" fillId="2" borderId="14" xfId="0" applyFont="1" applyFill="1" applyBorder="1" applyAlignment="1" applyProtection="1">
      <alignment horizontal="center" textRotation="90"/>
      <protection hidden="1"/>
    </xf>
    <xf numFmtId="0" fontId="25" fillId="4" borderId="17" xfId="0" applyFont="1" applyFill="1" applyBorder="1" applyAlignment="1" applyProtection="1">
      <alignment horizontal="center" textRotation="90"/>
      <protection hidden="1"/>
    </xf>
    <xf numFmtId="0" fontId="25" fillId="4" borderId="13" xfId="0" applyFont="1" applyFill="1" applyBorder="1" applyAlignment="1" applyProtection="1">
      <alignment horizontal="center" textRotation="90"/>
      <protection hidden="1"/>
    </xf>
    <xf numFmtId="0" fontId="25" fillId="4" borderId="14" xfId="0" applyFont="1" applyFill="1" applyBorder="1" applyAlignment="1" applyProtection="1">
      <alignment horizontal="center" textRotation="90"/>
      <protection hidden="1"/>
    </xf>
    <xf numFmtId="0" fontId="24" fillId="4" borderId="17" xfId="0" applyFont="1" applyFill="1" applyBorder="1" applyAlignment="1" applyProtection="1">
      <alignment horizontal="center" textRotation="90"/>
      <protection hidden="1"/>
    </xf>
    <xf numFmtId="0" fontId="24" fillId="4" borderId="13" xfId="0" applyFont="1" applyFill="1" applyBorder="1" applyAlignment="1" applyProtection="1">
      <alignment horizontal="center" textRotation="90"/>
      <protection hidden="1"/>
    </xf>
    <xf numFmtId="0" fontId="24" fillId="4" borderId="14" xfId="0" applyFont="1" applyFill="1" applyBorder="1" applyAlignment="1" applyProtection="1">
      <alignment horizontal="center" textRotation="90"/>
      <protection hidden="1"/>
    </xf>
    <xf numFmtId="0" fontId="25" fillId="4" borderId="30" xfId="0" applyFont="1" applyFill="1" applyBorder="1" applyAlignment="1" applyProtection="1">
      <alignment horizontal="center" textRotation="90"/>
      <protection hidden="1"/>
    </xf>
    <xf numFmtId="0" fontId="25" fillId="4" borderId="31" xfId="0" applyFont="1" applyFill="1" applyBorder="1" applyAlignment="1" applyProtection="1">
      <alignment horizontal="center" textRotation="90"/>
      <protection hidden="1"/>
    </xf>
    <xf numFmtId="0" fontId="25" fillId="4" borderId="32" xfId="0" applyFont="1" applyFill="1" applyBorder="1" applyAlignment="1" applyProtection="1">
      <alignment horizontal="center" textRotation="90"/>
      <protection hidden="1"/>
    </xf>
    <xf numFmtId="0" fontId="24" fillId="3" borderId="9" xfId="0" applyFont="1" applyFill="1" applyBorder="1" applyAlignment="1" applyProtection="1">
      <alignment horizontal="center" vertical="center" shrinkToFit="1"/>
      <protection hidden="1"/>
    </xf>
    <xf numFmtId="0" fontId="24" fillId="3" borderId="29" xfId="0" applyFont="1" applyFill="1" applyBorder="1" applyAlignment="1" applyProtection="1">
      <alignment horizontal="center" vertical="center" shrinkToFit="1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4" fillId="0" borderId="16" xfId="0" applyFont="1" applyBorder="1" applyAlignment="1" applyProtection="1">
      <alignment horizontal="left" vertical="center" shrinkToFit="1"/>
      <protection hidden="1"/>
    </xf>
    <xf numFmtId="0" fontId="24" fillId="0" borderId="25" xfId="0" applyFont="1" applyBorder="1" applyAlignment="1" applyProtection="1">
      <alignment horizontal="left" vertical="center" shrinkToFit="1"/>
      <protection hidden="1"/>
    </xf>
    <xf numFmtId="0" fontId="24" fillId="0" borderId="21" xfId="0" applyFont="1" applyBorder="1" applyAlignment="1" applyProtection="1">
      <alignment horizontal="left" vertical="center" shrinkToFit="1"/>
      <protection hidden="1"/>
    </xf>
    <xf numFmtId="0" fontId="24" fillId="0" borderId="4" xfId="0" applyFont="1" applyBorder="1" applyAlignment="1" applyProtection="1">
      <alignment horizontal="left" vertical="center" shrinkToFit="1"/>
      <protection hidden="1"/>
    </xf>
    <xf numFmtId="0" fontId="24" fillId="0" borderId="33" xfId="0" applyFont="1" applyBorder="1" applyAlignment="1" applyProtection="1">
      <alignment horizontal="left" vertical="center" shrinkToFit="1"/>
      <protection hidden="1"/>
    </xf>
    <xf numFmtId="0" fontId="24" fillId="0" borderId="20" xfId="0" applyFont="1" applyBorder="1" applyAlignment="1" applyProtection="1">
      <alignment horizontal="left" vertical="center" shrinkToFit="1"/>
      <protection hidden="1"/>
    </xf>
    <xf numFmtId="0" fontId="24" fillId="0" borderId="3" xfId="0" applyFont="1" applyBorder="1" applyAlignment="1" applyProtection="1">
      <alignment horizontal="left" vertical="center" shrinkToFit="1"/>
      <protection hidden="1"/>
    </xf>
    <xf numFmtId="0" fontId="24" fillId="0" borderId="34" xfId="0" applyFont="1" applyBorder="1" applyAlignment="1" applyProtection="1">
      <alignment horizontal="left" vertical="center" shrinkToFit="1"/>
      <protection hidden="1"/>
    </xf>
    <xf numFmtId="0" fontId="24" fillId="0" borderId="12" xfId="0" applyFont="1" applyBorder="1" applyAlignment="1" applyProtection="1">
      <alignment horizontal="left" vertical="center" shrinkToFit="1"/>
      <protection hidden="1"/>
    </xf>
    <xf numFmtId="0" fontId="24" fillId="0" borderId="1" xfId="0" applyFont="1" applyBorder="1" applyAlignment="1" applyProtection="1">
      <alignment horizontal="left" vertical="center" shrinkToFit="1"/>
      <protection hidden="1"/>
    </xf>
    <xf numFmtId="0" fontId="24" fillId="0" borderId="35" xfId="0" applyFont="1" applyBorder="1" applyAlignment="1" applyProtection="1">
      <alignment horizontal="left" vertical="center" shrinkToFit="1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4" fillId="0" borderId="1" xfId="0" applyFont="1" applyFill="1" applyBorder="1" applyAlignment="1" applyProtection="1">
      <alignment horizontal="left" vertical="center" shrinkToFit="1"/>
      <protection hidden="1"/>
    </xf>
    <xf numFmtId="0" fontId="24" fillId="0" borderId="7" xfId="0" applyFont="1" applyFill="1" applyBorder="1" applyAlignment="1" applyProtection="1">
      <alignment horizontal="left" vertical="center" shrinkToFit="1"/>
      <protection hidden="1"/>
    </xf>
    <xf numFmtId="0" fontId="24" fillId="0" borderId="12" xfId="0" applyFont="1" applyFill="1" applyBorder="1" applyAlignment="1" applyProtection="1">
      <alignment horizontal="left" vertical="center" shrinkToFit="1"/>
      <protection hidden="1"/>
    </xf>
    <xf numFmtId="0" fontId="24" fillId="0" borderId="8" xfId="0" applyFont="1" applyBorder="1" applyAlignment="1" applyProtection="1">
      <alignment horizontal="left" vertical="center" shrinkToFit="1"/>
      <protection hidden="1"/>
    </xf>
    <xf numFmtId="0" fontId="24" fillId="0" borderId="9" xfId="0" applyFont="1" applyBorder="1" applyAlignment="1" applyProtection="1">
      <alignment horizontal="left" vertical="center" shrinkToFit="1"/>
      <protection hidden="1"/>
    </xf>
    <xf numFmtId="0" fontId="24" fillId="0" borderId="28" xfId="0" applyFont="1" applyBorder="1" applyAlignment="1" applyProtection="1">
      <alignment horizontal="left" vertical="center" shrinkToFit="1"/>
      <protection hidden="1"/>
    </xf>
    <xf numFmtId="0" fontId="24" fillId="0" borderId="19" xfId="0" applyFont="1" applyBorder="1" applyAlignment="1" applyProtection="1">
      <alignment horizontal="left" vertical="center" shrinkToFit="1"/>
      <protection hidden="1"/>
    </xf>
    <xf numFmtId="0" fontId="24" fillId="0" borderId="3" xfId="0" applyFont="1" applyFill="1" applyBorder="1" applyAlignment="1" applyProtection="1">
      <alignment horizontal="left" vertical="center" shrinkToFit="1"/>
      <protection hidden="1"/>
    </xf>
    <xf numFmtId="0" fontId="24" fillId="0" borderId="27" xfId="0" applyFont="1" applyFill="1" applyBorder="1" applyAlignment="1" applyProtection="1">
      <alignment horizontal="left" vertical="center" shrinkToFit="1"/>
      <protection hidden="1"/>
    </xf>
    <xf numFmtId="0" fontId="24" fillId="0" borderId="20" xfId="0" applyFont="1" applyFill="1" applyBorder="1" applyAlignment="1" applyProtection="1">
      <alignment horizontal="left" vertical="center" shrinkToFit="1"/>
      <protection hidden="1"/>
    </xf>
    <xf numFmtId="0" fontId="24" fillId="0" borderId="39" xfId="0" applyFont="1" applyBorder="1" applyAlignment="1" applyProtection="1">
      <alignment horizontal="left" vertical="center" shrinkToFit="1"/>
      <protection locked="0"/>
    </xf>
    <xf numFmtId="0" fontId="24" fillId="0" borderId="3" xfId="0" applyFont="1" applyBorder="1" applyAlignment="1" applyProtection="1">
      <alignment horizontal="left" vertical="center" shrinkToFit="1"/>
      <protection locked="0"/>
    </xf>
    <xf numFmtId="0" fontId="24" fillId="0" borderId="34" xfId="0" applyFont="1" applyBorder="1" applyAlignment="1" applyProtection="1">
      <alignment horizontal="left" vertical="center" shrinkToFit="1"/>
      <protection locked="0"/>
    </xf>
    <xf numFmtId="0" fontId="27" fillId="3" borderId="37" xfId="0" applyFont="1" applyFill="1" applyBorder="1" applyAlignment="1" applyProtection="1">
      <alignment horizontal="center" vertical="center"/>
      <protection hidden="1"/>
    </xf>
    <xf numFmtId="0" fontId="24" fillId="0" borderId="38" xfId="0" applyFont="1" applyBorder="1" applyAlignment="1" applyProtection="1">
      <alignment horizontal="left" vertical="center" shrinkToFit="1"/>
      <protection locked="0"/>
    </xf>
    <xf numFmtId="0" fontId="24" fillId="0" borderId="4" xfId="0" applyFont="1" applyBorder="1" applyAlignment="1" applyProtection="1">
      <alignment horizontal="left" vertical="center" shrinkToFit="1"/>
      <protection locked="0"/>
    </xf>
    <xf numFmtId="0" fontId="24" fillId="0" borderId="33" xfId="0" applyFont="1" applyBorder="1" applyAlignment="1" applyProtection="1">
      <alignment horizontal="left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19" fillId="2" borderId="36" xfId="0" applyFont="1" applyFill="1" applyBorder="1" applyAlignment="1" applyProtection="1">
      <alignment horizontal="center" vertical="center"/>
      <protection hidden="1"/>
    </xf>
    <xf numFmtId="0" fontId="19" fillId="2" borderId="24" xfId="0" applyFont="1" applyFill="1" applyBorder="1" applyAlignment="1" applyProtection="1">
      <alignment horizontal="center" vertical="center"/>
      <protection hidden="1"/>
    </xf>
    <xf numFmtId="0" fontId="19" fillId="2" borderId="40" xfId="0" applyFont="1" applyFill="1" applyBorder="1" applyAlignment="1" applyProtection="1">
      <alignment horizontal="center" vertical="center"/>
      <protection hidden="1"/>
    </xf>
    <xf numFmtId="0" fontId="19" fillId="4" borderId="36" xfId="0" applyFont="1" applyFill="1" applyBorder="1" applyAlignment="1" applyProtection="1">
      <alignment horizontal="center" vertical="center"/>
      <protection hidden="1"/>
    </xf>
    <xf numFmtId="0" fontId="19" fillId="4" borderId="24" xfId="0" applyFont="1" applyFill="1" applyBorder="1" applyAlignment="1" applyProtection="1">
      <alignment horizontal="center" vertical="center"/>
      <protection hidden="1"/>
    </xf>
    <xf numFmtId="0" fontId="19" fillId="4" borderId="40" xfId="0" applyFont="1" applyFill="1" applyBorder="1" applyAlignment="1" applyProtection="1">
      <alignment horizontal="center" vertical="center"/>
      <protection hidden="1"/>
    </xf>
    <xf numFmtId="20" fontId="20" fillId="0" borderId="0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171" fontId="17" fillId="0" borderId="0" xfId="0" applyNumberFormat="1" applyFont="1" applyAlignment="1" applyProtection="1">
      <alignment horizontal="center" vertical="center"/>
      <protection locked="0"/>
    </xf>
    <xf numFmtId="167" fontId="20" fillId="0" borderId="0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right" vertical="center"/>
      <protection hidden="1"/>
    </xf>
    <xf numFmtId="0" fontId="24" fillId="0" borderId="41" xfId="0" applyFont="1" applyBorder="1" applyAlignment="1" applyProtection="1">
      <alignment horizontal="left" vertical="center" shrinkToFit="1"/>
      <protection locked="0"/>
    </xf>
    <xf numFmtId="0" fontId="24" fillId="0" borderId="1" xfId="0" applyFont="1" applyBorder="1" applyAlignment="1" applyProtection="1">
      <alignment horizontal="left" vertical="center" shrinkToFit="1"/>
      <protection locked="0"/>
    </xf>
    <xf numFmtId="0" fontId="24" fillId="0" borderId="35" xfId="0" applyFont="1" applyBorder="1" applyAlignment="1" applyProtection="1">
      <alignment horizontal="left" vertical="center" shrinkToFit="1"/>
      <protection locked="0"/>
    </xf>
    <xf numFmtId="167" fontId="20" fillId="0" borderId="0" xfId="0" applyNumberFormat="1" applyFont="1" applyBorder="1" applyAlignment="1" applyProtection="1">
      <alignment horizontal="left" vertical="center"/>
      <protection locked="0"/>
    </xf>
    <xf numFmtId="0" fontId="24" fillId="0" borderId="26" xfId="0" applyFont="1" applyFill="1" applyBorder="1" applyAlignment="1" applyProtection="1">
      <alignment horizontal="center" vertical="center"/>
      <protection hidden="1"/>
    </xf>
    <xf numFmtId="0" fontId="24" fillId="0" borderId="42" xfId="0" applyFont="1" applyFill="1" applyBorder="1" applyAlignment="1" applyProtection="1">
      <alignment horizontal="center" vertical="center"/>
      <protection hidden="1"/>
    </xf>
    <xf numFmtId="0" fontId="24" fillId="0" borderId="4" xfId="0" applyFont="1" applyFill="1" applyBorder="1" applyAlignment="1" applyProtection="1">
      <alignment horizontal="left" vertical="center" shrinkToFit="1"/>
      <protection hidden="1"/>
    </xf>
    <xf numFmtId="0" fontId="24" fillId="0" borderId="22" xfId="0" applyFont="1" applyFill="1" applyBorder="1" applyAlignment="1" applyProtection="1">
      <alignment horizontal="left" vertical="center" shrinkToFit="1"/>
      <protection hidden="1"/>
    </xf>
    <xf numFmtId="0" fontId="24" fillId="0" borderId="21" xfId="0" applyFont="1" applyFill="1" applyBorder="1" applyAlignment="1" applyProtection="1">
      <alignment horizontal="left" vertical="center" shrinkToFit="1"/>
      <protection hidden="1"/>
    </xf>
    <xf numFmtId="0" fontId="27" fillId="4" borderId="43" xfId="0" applyFont="1" applyFill="1" applyBorder="1" applyAlignment="1" applyProtection="1">
      <alignment horizontal="center" vertical="center"/>
      <protection hidden="1"/>
    </xf>
    <xf numFmtId="0" fontId="24" fillId="0" borderId="45" xfId="0" applyFont="1" applyBorder="1" applyAlignment="1" applyProtection="1">
      <alignment horizontal="center" vertical="center" shrinkToFit="1"/>
      <protection hidden="1"/>
    </xf>
    <xf numFmtId="0" fontId="24" fillId="4" borderId="46" xfId="0" applyFont="1" applyFill="1" applyBorder="1" applyAlignment="1" applyProtection="1">
      <alignment horizontal="center" textRotation="90"/>
      <protection hidden="1"/>
    </xf>
    <xf numFmtId="0" fontId="24" fillId="4" borderId="47" xfId="0" applyFont="1" applyFill="1" applyBorder="1" applyAlignment="1" applyProtection="1">
      <alignment horizontal="center" textRotation="90"/>
      <protection hidden="1"/>
    </xf>
    <xf numFmtId="0" fontId="24" fillId="4" borderId="48" xfId="0" applyFont="1" applyFill="1" applyBorder="1" applyAlignment="1" applyProtection="1">
      <alignment horizontal="center" textRotation="90"/>
      <protection hidden="1"/>
    </xf>
    <xf numFmtId="0" fontId="24" fillId="4" borderId="49" xfId="0" applyFont="1" applyFill="1" applyBorder="1" applyAlignment="1" applyProtection="1">
      <alignment horizontal="center" textRotation="90"/>
      <protection hidden="1"/>
    </xf>
    <xf numFmtId="0" fontId="24" fillId="4" borderId="0" xfId="0" applyFont="1" applyFill="1" applyBorder="1" applyAlignment="1" applyProtection="1">
      <alignment horizontal="center" textRotation="90"/>
      <protection hidden="1"/>
    </xf>
    <xf numFmtId="0" fontId="24" fillId="4" borderId="50" xfId="0" applyFont="1" applyFill="1" applyBorder="1" applyAlignment="1" applyProtection="1">
      <alignment horizontal="center" textRotation="90"/>
      <protection hidden="1"/>
    </xf>
    <xf numFmtId="0" fontId="24" fillId="4" borderId="51" xfId="0" applyFont="1" applyFill="1" applyBorder="1" applyAlignment="1" applyProtection="1">
      <alignment horizontal="center" textRotation="90"/>
      <protection hidden="1"/>
    </xf>
    <xf numFmtId="0" fontId="24" fillId="4" borderId="5" xfId="0" applyFont="1" applyFill="1" applyBorder="1" applyAlignment="1" applyProtection="1">
      <alignment horizontal="center" textRotation="90"/>
      <protection hidden="1"/>
    </xf>
    <xf numFmtId="0" fontId="24" fillId="4" borderId="52" xfId="0" applyFont="1" applyFill="1" applyBorder="1" applyAlignment="1" applyProtection="1">
      <alignment horizontal="center" textRotation="90"/>
      <protection hidden="1"/>
    </xf>
    <xf numFmtId="1" fontId="24" fillId="0" borderId="53" xfId="0" applyNumberFormat="1" applyFont="1" applyBorder="1" applyAlignment="1" applyProtection="1">
      <alignment horizontal="center" vertical="center" shrinkToFit="1"/>
      <protection hidden="1"/>
    </xf>
    <xf numFmtId="1" fontId="24" fillId="0" borderId="2" xfId="0" applyNumberFormat="1" applyFont="1" applyBorder="1" applyAlignment="1" applyProtection="1">
      <alignment horizontal="center" vertical="center" shrinkToFit="1"/>
      <protection hidden="1"/>
    </xf>
    <xf numFmtId="0" fontId="27" fillId="4" borderId="36" xfId="0" applyFont="1" applyFill="1" applyBorder="1" applyAlignment="1" applyProtection="1">
      <alignment horizontal="center" vertical="center" shrinkToFit="1"/>
      <protection hidden="1"/>
    </xf>
    <xf numFmtId="0" fontId="27" fillId="4" borderId="24" xfId="0" applyFont="1" applyFill="1" applyBorder="1" applyAlignment="1" applyProtection="1">
      <alignment horizontal="center" vertical="center" shrinkToFit="1"/>
      <protection hidden="1"/>
    </xf>
    <xf numFmtId="0" fontId="24" fillId="0" borderId="34" xfId="0" applyFont="1" applyBorder="1" applyAlignment="1" applyProtection="1">
      <alignment horizontal="center" vertical="center" shrinkToFit="1"/>
      <protection hidden="1"/>
    </xf>
    <xf numFmtId="0" fontId="24" fillId="0" borderId="35" xfId="0" applyFont="1" applyBorder="1" applyAlignment="1" applyProtection="1">
      <alignment horizontal="center" vertical="center" shrinkToFit="1"/>
      <protection hidden="1"/>
    </xf>
    <xf numFmtId="0" fontId="27" fillId="4" borderId="44" xfId="0" applyFont="1" applyFill="1" applyBorder="1" applyAlignment="1" applyProtection="1">
      <alignment horizontal="center" vertical="center"/>
      <protection hidden="1"/>
    </xf>
    <xf numFmtId="0" fontId="24" fillId="0" borderId="14" xfId="0" applyFont="1" applyBorder="1" applyAlignment="1" applyProtection="1">
      <alignment horizontal="center" vertical="center"/>
      <protection hidden="1"/>
    </xf>
    <xf numFmtId="166" fontId="24" fillId="0" borderId="39" xfId="0" applyNumberFormat="1" applyFont="1" applyBorder="1" applyAlignment="1" applyProtection="1">
      <alignment horizontal="center" vertical="center" shrinkToFit="1"/>
      <protection hidden="1"/>
    </xf>
    <xf numFmtId="166" fontId="24" fillId="0" borderId="27" xfId="0" applyNumberFormat="1" applyFont="1" applyBorder="1" applyAlignment="1" applyProtection="1">
      <alignment horizontal="center" vertical="center" shrinkToFit="1"/>
      <protection hidden="1"/>
    </xf>
    <xf numFmtId="166" fontId="24" fillId="0" borderId="38" xfId="0" applyNumberFormat="1" applyFont="1" applyBorder="1" applyAlignment="1" applyProtection="1">
      <alignment horizontal="center" vertical="center"/>
      <protection hidden="1"/>
    </xf>
    <xf numFmtId="166" fontId="24" fillId="0" borderId="22" xfId="0" applyNumberFormat="1" applyFont="1" applyBorder="1" applyAlignment="1" applyProtection="1">
      <alignment horizontal="center" vertical="center"/>
      <protection hidden="1"/>
    </xf>
    <xf numFmtId="166" fontId="24" fillId="0" borderId="54" xfId="0" applyNumberFormat="1" applyFont="1" applyBorder="1" applyAlignment="1" applyProtection="1">
      <alignment horizontal="center" vertical="center" shrinkToFit="1"/>
      <protection hidden="1"/>
    </xf>
    <xf numFmtId="166" fontId="24" fillId="0" borderId="55" xfId="0" applyNumberFormat="1" applyFont="1" applyBorder="1" applyAlignment="1" applyProtection="1">
      <alignment horizontal="center" vertical="center" shrinkToFit="1"/>
      <protection hidden="1"/>
    </xf>
    <xf numFmtId="0" fontId="27" fillId="2" borderId="36" xfId="0" applyFont="1" applyFill="1" applyBorder="1" applyAlignment="1" applyProtection="1">
      <alignment horizontal="center" vertical="center" shrinkToFit="1"/>
      <protection hidden="1"/>
    </xf>
    <xf numFmtId="0" fontId="27" fillId="2" borderId="24" xfId="0" applyFont="1" applyFill="1" applyBorder="1" applyAlignment="1" applyProtection="1">
      <alignment horizontal="center" vertical="center" shrinkToFit="1"/>
      <protection hidden="1"/>
    </xf>
    <xf numFmtId="0" fontId="27" fillId="2" borderId="43" xfId="0" applyFont="1" applyFill="1" applyBorder="1" applyAlignment="1" applyProtection="1">
      <alignment horizontal="center" vertical="center"/>
      <protection hidden="1"/>
    </xf>
    <xf numFmtId="0" fontId="24" fillId="0" borderId="38" xfId="0" applyFont="1" applyBorder="1" applyAlignment="1" applyProtection="1">
      <alignment horizontal="center" vertical="center"/>
      <protection hidden="1"/>
    </xf>
    <xf numFmtId="0" fontId="24" fillId="0" borderId="22" xfId="0" applyFont="1" applyBorder="1" applyAlignment="1" applyProtection="1">
      <alignment horizontal="center" vertical="center"/>
      <protection hidden="1"/>
    </xf>
    <xf numFmtId="0" fontId="24" fillId="0" borderId="39" xfId="0" applyFont="1" applyBorder="1" applyAlignment="1" applyProtection="1">
      <alignment horizontal="center" vertical="center"/>
      <protection hidden="1"/>
    </xf>
    <xf numFmtId="0" fontId="24" fillId="0" borderId="27" xfId="0" applyFont="1" applyBorder="1" applyAlignment="1" applyProtection="1">
      <alignment horizontal="center" vertical="center"/>
      <protection hidden="1"/>
    </xf>
    <xf numFmtId="0" fontId="24" fillId="0" borderId="41" xfId="0" applyFont="1" applyBorder="1" applyAlignment="1" applyProtection="1">
      <alignment horizontal="center" vertical="center"/>
      <protection hidden="1"/>
    </xf>
    <xf numFmtId="0" fontId="24" fillId="0" borderId="7" xfId="0" applyFont="1" applyBorder="1" applyAlignment="1" applyProtection="1">
      <alignment horizontal="center" vertical="center"/>
      <protection hidden="1"/>
    </xf>
    <xf numFmtId="0" fontId="24" fillId="0" borderId="56" xfId="0" applyFont="1" applyBorder="1" applyAlignment="1" applyProtection="1">
      <alignment horizontal="center" vertical="center" shrinkToFit="1"/>
      <protection hidden="1"/>
    </xf>
    <xf numFmtId="165" fontId="24" fillId="0" borderId="20" xfId="0" applyNumberFormat="1" applyFont="1" applyFill="1" applyBorder="1" applyAlignment="1" applyProtection="1">
      <alignment horizontal="right" vertical="center"/>
      <protection locked="0"/>
    </xf>
    <xf numFmtId="165" fontId="24" fillId="0" borderId="3" xfId="0" applyNumberFormat="1" applyFont="1" applyFill="1" applyBorder="1" applyAlignment="1" applyProtection="1">
      <alignment horizontal="right" vertical="center"/>
      <protection locked="0"/>
    </xf>
    <xf numFmtId="0" fontId="24" fillId="0" borderId="3" xfId="0" applyFont="1" applyFill="1" applyBorder="1" applyAlignment="1" applyProtection="1">
      <alignment horizontal="center" vertical="center"/>
      <protection locked="0"/>
    </xf>
    <xf numFmtId="164" fontId="24" fillId="0" borderId="46" xfId="0" applyNumberFormat="1" applyFont="1" applyFill="1" applyBorder="1" applyAlignment="1" applyProtection="1">
      <alignment horizontal="center" vertical="center"/>
      <protection hidden="1"/>
    </xf>
    <xf numFmtId="164" fontId="24" fillId="0" borderId="47" xfId="0" applyNumberFormat="1" applyFont="1" applyFill="1" applyBorder="1" applyAlignment="1" applyProtection="1">
      <alignment horizontal="center" vertical="center"/>
      <protection hidden="1"/>
    </xf>
    <xf numFmtId="164" fontId="24" fillId="0" borderId="57" xfId="0" applyNumberFormat="1" applyFont="1" applyFill="1" applyBorder="1" applyAlignment="1" applyProtection="1">
      <alignment horizontal="center" vertical="center"/>
      <protection hidden="1"/>
    </xf>
    <xf numFmtId="164" fontId="24" fillId="0" borderId="51" xfId="0" applyNumberFormat="1" applyFont="1" applyFill="1" applyBorder="1" applyAlignment="1" applyProtection="1">
      <alignment horizontal="center" vertical="center"/>
      <protection hidden="1"/>
    </xf>
    <xf numFmtId="164" fontId="24" fillId="0" borderId="5" xfId="0" applyNumberFormat="1" applyFont="1" applyFill="1" applyBorder="1" applyAlignment="1" applyProtection="1">
      <alignment horizontal="center" vertical="center"/>
      <protection hidden="1"/>
    </xf>
    <xf numFmtId="164" fontId="24" fillId="0" borderId="58" xfId="0" applyNumberFormat="1" applyFont="1" applyFill="1" applyBorder="1" applyAlignment="1" applyProtection="1">
      <alignment horizontal="center" vertical="center"/>
      <protection hidden="1"/>
    </xf>
    <xf numFmtId="0" fontId="27" fillId="5" borderId="23" xfId="0" applyFont="1" applyFill="1" applyBorder="1" applyAlignment="1" applyProtection="1">
      <alignment horizontal="center" vertical="center"/>
      <protection hidden="1"/>
    </xf>
    <xf numFmtId="0" fontId="27" fillId="5" borderId="24" xfId="0" applyFont="1" applyFill="1" applyBorder="1" applyAlignment="1" applyProtection="1">
      <alignment horizontal="center" vertical="center"/>
      <protection hidden="1"/>
    </xf>
    <xf numFmtId="0" fontId="27" fillId="5" borderId="37" xfId="0" applyFont="1" applyFill="1" applyBorder="1" applyAlignment="1" applyProtection="1">
      <alignment horizontal="center" vertical="center"/>
      <protection hidden="1"/>
    </xf>
    <xf numFmtId="0" fontId="27" fillId="6" borderId="23" xfId="0" applyFont="1" applyFill="1" applyBorder="1" applyAlignment="1" applyProtection="1">
      <alignment horizontal="center" vertical="center"/>
      <protection hidden="1"/>
    </xf>
    <xf numFmtId="0" fontId="27" fillId="6" borderId="24" xfId="0" applyFont="1" applyFill="1" applyBorder="1" applyAlignment="1" applyProtection="1">
      <alignment horizontal="center" vertical="center"/>
      <protection hidden="1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27" fillId="6" borderId="40" xfId="0" applyFont="1" applyFill="1" applyBorder="1" applyAlignment="1" applyProtection="1">
      <alignment horizontal="center" vertical="center"/>
      <protection hidden="1"/>
    </xf>
    <xf numFmtId="0" fontId="13" fillId="0" borderId="21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13" fillId="0" borderId="33" xfId="0" applyFont="1" applyBorder="1" applyAlignment="1" applyProtection="1">
      <alignment horizontal="center" vertical="center"/>
      <protection hidden="1"/>
    </xf>
    <xf numFmtId="0" fontId="27" fillId="6" borderId="37" xfId="0" applyFont="1" applyFill="1" applyBorder="1" applyAlignment="1" applyProtection="1">
      <alignment horizontal="center" vertical="center"/>
      <protection hidden="1"/>
    </xf>
    <xf numFmtId="0" fontId="24" fillId="0" borderId="30" xfId="0" applyFont="1" applyFill="1" applyBorder="1" applyAlignment="1" applyProtection="1">
      <alignment horizontal="center" vertical="center"/>
      <protection hidden="1"/>
    </xf>
    <xf numFmtId="0" fontId="24" fillId="0" borderId="17" xfId="0" applyFont="1" applyFill="1" applyBorder="1" applyAlignment="1" applyProtection="1">
      <alignment horizontal="center" vertical="center"/>
      <protection hidden="1"/>
    </xf>
    <xf numFmtId="0" fontId="24" fillId="0" borderId="32" xfId="0" applyFont="1" applyFill="1" applyBorder="1" applyAlignment="1" applyProtection="1">
      <alignment horizontal="center" vertical="center"/>
      <protection hidden="1"/>
    </xf>
    <xf numFmtId="0" fontId="24" fillId="0" borderId="14" xfId="0" applyFont="1" applyFill="1" applyBorder="1" applyAlignment="1" applyProtection="1">
      <alignment horizontal="center" vertical="center"/>
      <protection hidden="1"/>
    </xf>
    <xf numFmtId="0" fontId="27" fillId="7" borderId="59" xfId="0" applyFont="1" applyFill="1" applyBorder="1" applyAlignment="1" applyProtection="1">
      <alignment horizontal="center" vertical="center"/>
      <protection hidden="1"/>
    </xf>
    <xf numFmtId="0" fontId="27" fillId="7" borderId="43" xfId="0" applyFont="1" applyFill="1" applyBorder="1" applyAlignment="1" applyProtection="1">
      <alignment horizontal="center" vertical="center"/>
      <protection hidden="1"/>
    </xf>
    <xf numFmtId="0" fontId="27" fillId="7" borderId="23" xfId="0" applyFont="1" applyFill="1" applyBorder="1" applyAlignment="1" applyProtection="1">
      <alignment horizontal="center" vertical="center"/>
      <protection hidden="1"/>
    </xf>
    <xf numFmtId="0" fontId="27" fillId="7" borderId="24" xfId="0" applyFont="1" applyFill="1" applyBorder="1" applyAlignment="1" applyProtection="1">
      <alignment horizontal="center" vertical="center"/>
      <protection hidden="1"/>
    </xf>
    <xf numFmtId="0" fontId="27" fillId="7" borderId="37" xfId="0" applyFont="1" applyFill="1" applyBorder="1" applyAlignment="1" applyProtection="1">
      <alignment horizontal="center" vertical="center"/>
      <protection hidden="1"/>
    </xf>
    <xf numFmtId="164" fontId="24" fillId="0" borderId="17" xfId="0" applyNumberFormat="1" applyFont="1" applyFill="1" applyBorder="1" applyAlignment="1" applyProtection="1">
      <alignment horizontal="center" vertical="center"/>
      <protection hidden="1"/>
    </xf>
    <xf numFmtId="164" fontId="24" fillId="0" borderId="14" xfId="0" applyNumberFormat="1" applyFont="1" applyFill="1" applyBorder="1" applyAlignment="1" applyProtection="1">
      <alignment horizontal="center" vertical="center"/>
      <protection hidden="1"/>
    </xf>
    <xf numFmtId="0" fontId="24" fillId="0" borderId="18" xfId="0" applyFont="1" applyFill="1" applyBorder="1" applyAlignment="1" applyProtection="1">
      <alignment horizontal="center" vertical="center"/>
      <protection hidden="1"/>
    </xf>
    <xf numFmtId="0" fontId="24" fillId="0" borderId="56" xfId="0" applyFont="1" applyFill="1" applyBorder="1" applyAlignment="1" applyProtection="1">
      <alignment horizontal="center" vertical="center"/>
      <protection hidden="1"/>
    </xf>
    <xf numFmtId="165" fontId="24" fillId="0" borderId="21" xfId="0" applyNumberFormat="1" applyFont="1" applyFill="1" applyBorder="1" applyAlignment="1" applyProtection="1">
      <alignment horizontal="right" vertical="center"/>
      <protection locked="0"/>
    </xf>
    <xf numFmtId="165" fontId="24" fillId="0" borderId="4" xfId="0" applyNumberFormat="1" applyFont="1" applyFill="1" applyBorder="1" applyAlignment="1" applyProtection="1">
      <alignment horizontal="right" vertical="center"/>
      <protection locked="0"/>
    </xf>
    <xf numFmtId="1" fontId="24" fillId="0" borderId="45" xfId="0" applyNumberFormat="1" applyFont="1" applyBorder="1" applyAlignment="1" applyProtection="1">
      <alignment horizontal="center" vertical="center" shrinkToFit="1"/>
      <protection hidden="1"/>
    </xf>
    <xf numFmtId="0" fontId="25" fillId="3" borderId="20" xfId="0" applyFont="1" applyFill="1" applyBorder="1" applyAlignment="1" applyProtection="1">
      <alignment horizontal="center" vertical="center"/>
      <protection locked="0"/>
    </xf>
    <xf numFmtId="0" fontId="25" fillId="3" borderId="3" xfId="0" applyFont="1" applyFill="1" applyBorder="1" applyAlignment="1" applyProtection="1">
      <alignment horizontal="center" vertical="center"/>
      <protection locked="0"/>
    </xf>
    <xf numFmtId="0" fontId="25" fillId="3" borderId="27" xfId="0" applyFont="1" applyFill="1" applyBorder="1" applyAlignment="1" applyProtection="1">
      <alignment horizontal="center" vertical="center"/>
      <protection locked="0"/>
    </xf>
    <xf numFmtId="0" fontId="27" fillId="2" borderId="44" xfId="0" applyFont="1" applyFill="1" applyBorder="1" applyAlignment="1" applyProtection="1">
      <alignment horizontal="center" vertical="center"/>
      <protection hidden="1"/>
    </xf>
    <xf numFmtId="0" fontId="24" fillId="0" borderId="21" xfId="0" applyFont="1" applyBorder="1" applyAlignment="1" applyProtection="1">
      <alignment horizontal="center" vertical="center"/>
      <protection hidden="1"/>
    </xf>
    <xf numFmtId="0" fontId="24" fillId="0" borderId="4" xfId="0" applyFont="1" applyBorder="1" applyAlignment="1" applyProtection="1">
      <alignment horizontal="center" vertical="center"/>
      <protection hidden="1"/>
    </xf>
    <xf numFmtId="0" fontId="24" fillId="0" borderId="33" xfId="0" applyFont="1" applyBorder="1" applyAlignment="1" applyProtection="1">
      <alignment horizontal="center" vertical="center"/>
      <protection hidden="1"/>
    </xf>
    <xf numFmtId="0" fontId="24" fillId="0" borderId="4" xfId="0" applyFont="1" applyFill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 shrinkToFit="1"/>
      <protection hidden="1"/>
    </xf>
    <xf numFmtId="166" fontId="24" fillId="0" borderId="38" xfId="0" applyNumberFormat="1" applyFont="1" applyBorder="1" applyAlignment="1" applyProtection="1">
      <alignment horizontal="center" vertical="center" shrinkToFit="1"/>
      <protection hidden="1"/>
    </xf>
    <xf numFmtId="166" fontId="24" fillId="0" borderId="22" xfId="0" applyNumberFormat="1" applyFont="1" applyBorder="1" applyAlignment="1" applyProtection="1">
      <alignment horizontal="center" vertical="center" shrinkToFit="1"/>
      <protection hidden="1"/>
    </xf>
    <xf numFmtId="0" fontId="24" fillId="0" borderId="33" xfId="0" applyFont="1" applyBorder="1" applyAlignment="1" applyProtection="1">
      <alignment horizontal="center" vertical="center" shrinkToFit="1"/>
      <protection hidden="1"/>
    </xf>
    <xf numFmtId="0" fontId="24" fillId="0" borderId="55" xfId="0" applyFont="1" applyBorder="1" applyAlignment="1" applyProtection="1">
      <alignment horizontal="center" vertical="center" shrinkToFit="1"/>
      <protection hidden="1"/>
    </xf>
    <xf numFmtId="0" fontId="24" fillId="0" borderId="5" xfId="0" applyFont="1" applyBorder="1" applyAlignment="1" applyProtection="1">
      <alignment horizontal="center" vertical="center"/>
      <protection hidden="1"/>
    </xf>
    <xf numFmtId="0" fontId="24" fillId="0" borderId="60" xfId="0" applyFont="1" applyBorder="1" applyAlignment="1" applyProtection="1">
      <alignment horizontal="center" vertical="center" shrinkToFit="1"/>
      <protection hidden="1"/>
    </xf>
    <xf numFmtId="0" fontId="24" fillId="0" borderId="61" xfId="0" applyFont="1" applyBorder="1" applyAlignment="1" applyProtection="1">
      <alignment horizontal="center" vertical="center" shrinkToFit="1"/>
      <protection hidden="1"/>
    </xf>
    <xf numFmtId="1" fontId="24" fillId="0" borderId="56" xfId="0" applyNumberFormat="1" applyFont="1" applyBorder="1" applyAlignment="1" applyProtection="1">
      <alignment horizontal="center" vertical="center" shrinkToFit="1"/>
      <protection hidden="1"/>
    </xf>
    <xf numFmtId="1" fontId="24" fillId="0" borderId="21" xfId="0" applyNumberFormat="1" applyFont="1" applyBorder="1" applyAlignment="1" applyProtection="1">
      <alignment horizontal="center" vertical="center" shrinkToFit="1"/>
      <protection hidden="1"/>
    </xf>
    <xf numFmtId="0" fontId="24" fillId="0" borderId="62" xfId="0" applyFont="1" applyBorder="1" applyAlignment="1" applyProtection="1">
      <alignment horizontal="center" vertical="center"/>
      <protection hidden="1"/>
    </xf>
    <xf numFmtId="0" fontId="24" fillId="0" borderId="32" xfId="0" applyFont="1" applyBorder="1" applyAlignment="1" applyProtection="1">
      <alignment horizontal="center" vertical="center"/>
      <protection hidden="1"/>
    </xf>
    <xf numFmtId="1" fontId="24" fillId="0" borderId="51" xfId="0" applyNumberFormat="1" applyFont="1" applyBorder="1" applyAlignment="1" applyProtection="1">
      <alignment horizontal="center" vertical="center"/>
      <protection hidden="1"/>
    </xf>
    <xf numFmtId="1" fontId="24" fillId="0" borderId="5" xfId="0" applyNumberFormat="1" applyFont="1" applyBorder="1" applyAlignment="1" applyProtection="1">
      <alignment horizontal="center" vertical="center"/>
      <protection hidden="1"/>
    </xf>
    <xf numFmtId="0" fontId="24" fillId="0" borderId="51" xfId="0" applyFont="1" applyBorder="1" applyAlignment="1" applyProtection="1">
      <alignment horizontal="center" vertical="center"/>
      <protection hidden="1"/>
    </xf>
    <xf numFmtId="0" fontId="24" fillId="0" borderId="53" xfId="0" applyFont="1" applyBorder="1" applyAlignment="1" applyProtection="1">
      <alignment horizontal="center" vertical="center" shrinkToFit="1"/>
      <protection hidden="1"/>
    </xf>
    <xf numFmtId="0" fontId="24" fillId="0" borderId="61" xfId="0" applyFont="1" applyFill="1" applyBorder="1" applyAlignment="1" applyProtection="1">
      <alignment horizontal="center" vertical="center"/>
      <protection hidden="1"/>
    </xf>
    <xf numFmtId="0" fontId="24" fillId="0" borderId="45" xfId="0" applyFont="1" applyFill="1" applyBorder="1" applyAlignment="1" applyProtection="1">
      <alignment horizontal="center" vertical="center"/>
      <protection hidden="1"/>
    </xf>
    <xf numFmtId="0" fontId="24" fillId="0" borderId="29" xfId="0" applyFont="1" applyBorder="1" applyAlignment="1" applyProtection="1">
      <alignment horizontal="center" vertical="center" shrinkToFit="1"/>
      <protection hidden="1"/>
    </xf>
    <xf numFmtId="0" fontId="27" fillId="3" borderId="59" xfId="0" applyFont="1" applyFill="1" applyBorder="1" applyAlignment="1" applyProtection="1">
      <alignment horizontal="center" vertical="center"/>
      <protection hidden="1"/>
    </xf>
    <xf numFmtId="0" fontId="27" fillId="3" borderId="43" xfId="0" applyFont="1" applyFill="1" applyBorder="1" applyAlignment="1" applyProtection="1">
      <alignment horizontal="center" vertical="center"/>
      <protection hidden="1"/>
    </xf>
    <xf numFmtId="0" fontId="24" fillId="0" borderId="29" xfId="0" applyFont="1" applyFill="1" applyBorder="1" applyAlignment="1" applyProtection="1">
      <alignment horizontal="center" vertical="center"/>
      <protection hidden="1"/>
    </xf>
    <xf numFmtId="0" fontId="24" fillId="0" borderId="63" xfId="0" applyFont="1" applyFill="1" applyBorder="1" applyAlignment="1" applyProtection="1">
      <alignment horizontal="center" vertical="center"/>
      <protection hidden="1"/>
    </xf>
    <xf numFmtId="165" fontId="24" fillId="0" borderId="46" xfId="0" applyNumberFormat="1" applyFont="1" applyFill="1" applyBorder="1" applyAlignment="1" applyProtection="1">
      <alignment horizontal="right" vertical="center"/>
      <protection locked="0"/>
    </xf>
    <xf numFmtId="165" fontId="24" fillId="0" borderId="47" xfId="0" applyNumberFormat="1" applyFont="1" applyFill="1" applyBorder="1" applyAlignment="1" applyProtection="1">
      <alignment horizontal="right" vertical="center"/>
      <protection locked="0"/>
    </xf>
    <xf numFmtId="0" fontId="24" fillId="0" borderId="47" xfId="0" applyFont="1" applyFill="1" applyBorder="1" applyAlignment="1" applyProtection="1">
      <alignment horizontal="center" vertical="center"/>
      <protection locked="0"/>
    </xf>
    <xf numFmtId="0" fontId="24" fillId="0" borderId="57" xfId="0" applyFont="1" applyFill="1" applyBorder="1" applyAlignment="1" applyProtection="1">
      <alignment horizontal="center" vertical="center"/>
      <protection locked="0"/>
    </xf>
    <xf numFmtId="0" fontId="27" fillId="7" borderId="40" xfId="0" applyFont="1" applyFill="1" applyBorder="1" applyAlignment="1" applyProtection="1">
      <alignment horizontal="center" vertical="center"/>
      <protection hidden="1"/>
    </xf>
    <xf numFmtId="0" fontId="27" fillId="5" borderId="59" xfId="0" applyFont="1" applyFill="1" applyBorder="1" applyAlignment="1" applyProtection="1">
      <alignment horizontal="center" vertical="center"/>
      <protection hidden="1"/>
    </xf>
    <xf numFmtId="0" fontId="27" fillId="5" borderId="43" xfId="0" applyFont="1" applyFill="1" applyBorder="1" applyAlignment="1" applyProtection="1">
      <alignment horizontal="center" vertical="center"/>
      <protection hidden="1"/>
    </xf>
    <xf numFmtId="0" fontId="24" fillId="0" borderId="21" xfId="0" applyFont="1" applyFill="1" applyBorder="1" applyAlignment="1" applyProtection="1">
      <alignment horizontal="center" vertical="center"/>
      <protection hidden="1"/>
    </xf>
    <xf numFmtId="0" fontId="24" fillId="0" borderId="4" xfId="0" applyFont="1" applyFill="1" applyBorder="1" applyAlignment="1" applyProtection="1">
      <alignment horizontal="center" vertical="center"/>
      <protection hidden="1"/>
    </xf>
    <xf numFmtId="0" fontId="27" fillId="6" borderId="59" xfId="0" applyFont="1" applyFill="1" applyBorder="1" applyAlignment="1" applyProtection="1">
      <alignment horizontal="center" vertical="center"/>
      <protection hidden="1"/>
    </xf>
    <xf numFmtId="0" fontId="27" fillId="6" borderId="43" xfId="0" applyFont="1" applyFill="1" applyBorder="1" applyAlignment="1" applyProtection="1">
      <alignment horizontal="center" vertical="center"/>
      <protection hidden="1"/>
    </xf>
    <xf numFmtId="0" fontId="27" fillId="2" borderId="37" xfId="0" applyFont="1" applyFill="1" applyBorder="1" applyAlignment="1" applyProtection="1">
      <alignment horizontal="center" vertical="center"/>
      <protection hidden="1"/>
    </xf>
    <xf numFmtId="167" fontId="20" fillId="0" borderId="0" xfId="0" applyNumberFormat="1" applyFont="1" applyBorder="1" applyAlignment="1" applyProtection="1">
      <alignment horizontal="center" vertical="center"/>
      <protection hidden="1"/>
    </xf>
    <xf numFmtId="0" fontId="27" fillId="4" borderId="37" xfId="0" applyFont="1" applyFill="1" applyBorder="1" applyAlignment="1" applyProtection="1">
      <alignment horizontal="center" vertical="center"/>
      <protection hidden="1"/>
    </xf>
    <xf numFmtId="0" fontId="27" fillId="5" borderId="40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shrinkToFit="1"/>
      <protection locked="0"/>
    </xf>
    <xf numFmtId="170" fontId="20" fillId="0" borderId="0" xfId="0" applyNumberFormat="1" applyFont="1" applyBorder="1" applyAlignment="1" applyProtection="1">
      <alignment horizontal="left" vertical="center"/>
      <protection locked="0"/>
    </xf>
    <xf numFmtId="0" fontId="31" fillId="3" borderId="20" xfId="0" applyFont="1" applyFill="1" applyBorder="1" applyAlignment="1" applyProtection="1">
      <alignment horizontal="center" vertical="center"/>
      <protection locked="0"/>
    </xf>
    <xf numFmtId="0" fontId="31" fillId="3" borderId="3" xfId="0" applyFont="1" applyFill="1" applyBorder="1" applyAlignment="1" applyProtection="1">
      <alignment horizontal="center" vertical="center"/>
      <protection locked="0"/>
    </xf>
    <xf numFmtId="0" fontId="31" fillId="3" borderId="27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20" fontId="20" fillId="0" borderId="20" xfId="0" applyNumberFormat="1" applyFont="1" applyFill="1" applyBorder="1" applyAlignment="1" applyProtection="1">
      <alignment horizontal="center" vertical="center"/>
      <protection hidden="1"/>
    </xf>
    <xf numFmtId="20" fontId="20" fillId="0" borderId="3" xfId="0" applyNumberFormat="1" applyFont="1" applyFill="1" applyBorder="1" applyAlignment="1" applyProtection="1">
      <alignment horizontal="center" vertical="center"/>
      <protection hidden="1"/>
    </xf>
    <xf numFmtId="20" fontId="20" fillId="0" borderId="27" xfId="0" applyNumberFormat="1" applyFont="1" applyFill="1" applyBorder="1" applyAlignment="1" applyProtection="1">
      <alignment horizontal="center" vertical="center"/>
      <protection hidden="1"/>
    </xf>
    <xf numFmtId="20" fontId="20" fillId="0" borderId="21" xfId="0" applyNumberFormat="1" applyFont="1" applyFill="1" applyBorder="1" applyAlignment="1" applyProtection="1">
      <alignment horizontal="center" vertical="center"/>
      <protection hidden="1"/>
    </xf>
    <xf numFmtId="20" fontId="20" fillId="0" borderId="4" xfId="0" applyNumberFormat="1" applyFont="1" applyFill="1" applyBorder="1" applyAlignment="1" applyProtection="1">
      <alignment horizontal="center" vertical="center"/>
      <protection hidden="1"/>
    </xf>
    <xf numFmtId="20" fontId="20" fillId="0" borderId="22" xfId="0" applyNumberFormat="1" applyFont="1" applyFill="1" applyBorder="1" applyAlignment="1" applyProtection="1">
      <alignment horizontal="center" vertical="center"/>
      <protection hidden="1"/>
    </xf>
    <xf numFmtId="20" fontId="20" fillId="0" borderId="12" xfId="0" applyNumberFormat="1" applyFont="1" applyFill="1" applyBorder="1" applyAlignment="1" applyProtection="1">
      <alignment horizontal="center" vertical="center"/>
      <protection hidden="1"/>
    </xf>
    <xf numFmtId="20" fontId="20" fillId="0" borderId="1" xfId="0" applyNumberFormat="1" applyFont="1" applyFill="1" applyBorder="1" applyAlignment="1" applyProtection="1">
      <alignment horizontal="center" vertical="center"/>
      <protection hidden="1"/>
    </xf>
    <xf numFmtId="20" fontId="20" fillId="0" borderId="7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Font="1" applyFill="1" applyBorder="1" applyAlignment="1" applyProtection="1">
      <alignment horizontal="left" vertical="center" shrinkToFit="1"/>
      <protection hidden="1"/>
    </xf>
    <xf numFmtId="0" fontId="20" fillId="0" borderId="27" xfId="0" applyFont="1" applyFill="1" applyBorder="1" applyAlignment="1" applyProtection="1">
      <alignment horizontal="left" vertical="center" shrinkToFit="1"/>
      <protection hidden="1"/>
    </xf>
    <xf numFmtId="0" fontId="20" fillId="0" borderId="41" xfId="0" applyFont="1" applyBorder="1" applyAlignment="1" applyProtection="1">
      <alignment horizontal="left" vertical="center" shrinkToFit="1"/>
      <protection hidden="1"/>
    </xf>
    <xf numFmtId="0" fontId="20" fillId="0" borderId="1" xfId="0" applyFont="1" applyBorder="1" applyAlignment="1" applyProtection="1">
      <alignment horizontal="left" vertical="center" shrinkToFit="1"/>
      <protection hidden="1"/>
    </xf>
    <xf numFmtId="0" fontId="20" fillId="0" borderId="35" xfId="0" applyFont="1" applyBorder="1" applyAlignment="1" applyProtection="1">
      <alignment horizontal="left" vertical="center" shrinkToFit="1"/>
      <protection hidden="1"/>
    </xf>
    <xf numFmtId="165" fontId="20" fillId="0" borderId="20" xfId="0" applyNumberFormat="1" applyFont="1" applyFill="1" applyBorder="1" applyAlignment="1" applyProtection="1">
      <alignment horizontal="right" vertical="center"/>
      <protection hidden="1"/>
    </xf>
    <xf numFmtId="165" fontId="20" fillId="0" borderId="3" xfId="0" applyNumberFormat="1" applyFont="1" applyFill="1" applyBorder="1" applyAlignment="1" applyProtection="1">
      <alignment horizontal="right" vertical="center"/>
      <protection hidden="1"/>
    </xf>
    <xf numFmtId="0" fontId="20" fillId="0" borderId="1" xfId="0" applyFont="1" applyFill="1" applyBorder="1" applyAlignment="1" applyProtection="1">
      <alignment horizontal="center" vertical="center"/>
      <protection hidden="1"/>
    </xf>
    <xf numFmtId="0" fontId="20" fillId="0" borderId="3" xfId="0" applyFont="1" applyFill="1" applyBorder="1" applyAlignment="1" applyProtection="1">
      <alignment horizontal="center" vertical="center"/>
      <protection hidden="1"/>
    </xf>
    <xf numFmtId="165" fontId="24" fillId="0" borderId="46" xfId="0" applyNumberFormat="1" applyFont="1" applyFill="1" applyBorder="1" applyAlignment="1" applyProtection="1">
      <alignment horizontal="right" vertical="center"/>
      <protection hidden="1"/>
    </xf>
    <xf numFmtId="165" fontId="24" fillId="0" borderId="47" xfId="0" applyNumberFormat="1" applyFont="1" applyFill="1" applyBorder="1" applyAlignment="1" applyProtection="1">
      <alignment horizontal="right" vertical="center"/>
      <protection hidden="1"/>
    </xf>
    <xf numFmtId="0" fontId="24" fillId="0" borderId="47" xfId="0" applyFont="1" applyFill="1" applyBorder="1" applyAlignment="1" applyProtection="1">
      <alignment horizontal="center" vertical="center"/>
      <protection hidden="1"/>
    </xf>
    <xf numFmtId="0" fontId="24" fillId="0" borderId="57" xfId="0" applyFont="1" applyFill="1" applyBorder="1" applyAlignment="1" applyProtection="1">
      <alignment horizontal="center" vertical="center"/>
      <protection hidden="1"/>
    </xf>
    <xf numFmtId="165" fontId="20" fillId="0" borderId="12" xfId="0" applyNumberFormat="1" applyFont="1" applyFill="1" applyBorder="1" applyAlignment="1" applyProtection="1">
      <alignment horizontal="right" vertical="center"/>
      <protection hidden="1"/>
    </xf>
    <xf numFmtId="165" fontId="20" fillId="0" borderId="1" xfId="0" applyNumberFormat="1" applyFont="1" applyFill="1" applyBorder="1" applyAlignment="1" applyProtection="1">
      <alignment horizontal="right" vertical="center"/>
      <protection hidden="1"/>
    </xf>
    <xf numFmtId="0" fontId="20" fillId="0" borderId="26" xfId="0" applyFont="1" applyFill="1" applyBorder="1" applyAlignment="1" applyProtection="1">
      <alignment horizontal="center" vertical="center"/>
      <protection hidden="1"/>
    </xf>
    <xf numFmtId="0" fontId="20" fillId="0" borderId="42" xfId="0" applyFont="1" applyFill="1" applyBorder="1" applyAlignment="1" applyProtection="1">
      <alignment horizontal="center" vertical="center"/>
      <protection hidden="1"/>
    </xf>
    <xf numFmtId="0" fontId="20" fillId="0" borderId="39" xfId="0" applyFont="1" applyBorder="1" applyAlignment="1" applyProtection="1">
      <alignment horizontal="left" vertical="center" shrinkToFit="1"/>
      <protection hidden="1"/>
    </xf>
    <xf numFmtId="0" fontId="20" fillId="0" borderId="3" xfId="0" applyFont="1" applyBorder="1" applyAlignment="1" applyProtection="1">
      <alignment horizontal="left" vertical="center" shrinkToFit="1"/>
      <protection hidden="1"/>
    </xf>
    <xf numFmtId="0" fontId="20" fillId="0" borderId="34" xfId="0" applyFont="1" applyBorder="1" applyAlignment="1" applyProtection="1">
      <alignment horizontal="left" vertical="center" shrinkToFit="1"/>
      <protection hidden="1"/>
    </xf>
    <xf numFmtId="0" fontId="20" fillId="0" borderId="61" xfId="0" applyFont="1" applyFill="1" applyBorder="1" applyAlignment="1" applyProtection="1">
      <alignment horizontal="center" vertical="center"/>
      <protection hidden="1"/>
    </xf>
    <xf numFmtId="0" fontId="20" fillId="0" borderId="45" xfId="0" applyFont="1" applyFill="1" applyBorder="1" applyAlignment="1" applyProtection="1">
      <alignment horizontal="center" vertical="center"/>
      <protection hidden="1"/>
    </xf>
    <xf numFmtId="0" fontId="24" fillId="0" borderId="1" xfId="0" applyFont="1" applyFill="1" applyBorder="1" applyAlignment="1" applyProtection="1">
      <alignment horizontal="left" vertical="center"/>
      <protection hidden="1"/>
    </xf>
    <xf numFmtId="0" fontId="24" fillId="0" borderId="7" xfId="0" applyFont="1" applyFill="1" applyBorder="1" applyAlignment="1" applyProtection="1">
      <alignment horizontal="left" vertical="center"/>
      <protection hidden="1"/>
    </xf>
    <xf numFmtId="0" fontId="24" fillId="0" borderId="12" xfId="0" applyFont="1" applyFill="1" applyBorder="1" applyAlignment="1" applyProtection="1">
      <alignment horizontal="left" vertical="center"/>
      <protection hidden="1"/>
    </xf>
    <xf numFmtId="0" fontId="20" fillId="0" borderId="18" xfId="0" applyFont="1" applyFill="1" applyBorder="1" applyAlignment="1" applyProtection="1">
      <alignment horizontal="center" vertical="center"/>
      <protection hidden="1"/>
    </xf>
    <xf numFmtId="0" fontId="20" fillId="0" borderId="56" xfId="0" applyFont="1" applyFill="1" applyBorder="1" applyAlignment="1" applyProtection="1">
      <alignment horizontal="center" vertical="center"/>
      <protection hidden="1"/>
    </xf>
    <xf numFmtId="0" fontId="20" fillId="4" borderId="17" xfId="0" applyFont="1" applyFill="1" applyBorder="1" applyAlignment="1" applyProtection="1">
      <alignment horizontal="center" textRotation="90"/>
      <protection hidden="1"/>
    </xf>
    <xf numFmtId="0" fontId="20" fillId="4" borderId="13" xfId="0" applyFont="1" applyFill="1" applyBorder="1" applyAlignment="1" applyProtection="1">
      <alignment horizontal="center" textRotation="90"/>
      <protection hidden="1"/>
    </xf>
    <xf numFmtId="0" fontId="20" fillId="4" borderId="14" xfId="0" applyFont="1" applyFill="1" applyBorder="1" applyAlignment="1" applyProtection="1">
      <alignment horizontal="center" textRotation="90"/>
      <protection hidden="1"/>
    </xf>
    <xf numFmtId="0" fontId="33" fillId="3" borderId="42" xfId="0" applyFont="1" applyFill="1" applyBorder="1" applyAlignment="1" applyProtection="1">
      <alignment horizontal="center" vertical="center" shrinkToFit="1"/>
      <protection hidden="1"/>
    </xf>
    <xf numFmtId="165" fontId="20" fillId="0" borderId="21" xfId="0" applyNumberFormat="1" applyFont="1" applyFill="1" applyBorder="1" applyAlignment="1" applyProtection="1">
      <alignment horizontal="right" vertical="center"/>
      <protection hidden="1"/>
    </xf>
    <xf numFmtId="165" fontId="20" fillId="0" borderId="4" xfId="0" applyNumberFormat="1" applyFont="1" applyFill="1" applyBorder="1" applyAlignment="1" applyProtection="1">
      <alignment horizontal="right" vertical="center"/>
      <protection hidden="1"/>
    </xf>
    <xf numFmtId="0" fontId="21" fillId="4" borderId="30" xfId="0" applyFont="1" applyFill="1" applyBorder="1" applyAlignment="1" applyProtection="1">
      <alignment horizontal="center" textRotation="90"/>
      <protection hidden="1"/>
    </xf>
    <xf numFmtId="0" fontId="21" fillId="4" borderId="17" xfId="0" applyFont="1" applyFill="1" applyBorder="1" applyAlignment="1" applyProtection="1">
      <alignment horizontal="center" textRotation="90"/>
      <protection hidden="1"/>
    </xf>
    <xf numFmtId="0" fontId="21" fillId="4" borderId="31" xfId="0" applyFont="1" applyFill="1" applyBorder="1" applyAlignment="1" applyProtection="1">
      <alignment horizontal="center" textRotation="90"/>
      <protection hidden="1"/>
    </xf>
    <xf numFmtId="0" fontId="21" fillId="4" borderId="13" xfId="0" applyFont="1" applyFill="1" applyBorder="1" applyAlignment="1" applyProtection="1">
      <alignment horizontal="center" textRotation="90"/>
      <protection hidden="1"/>
    </xf>
    <xf numFmtId="0" fontId="21" fillId="4" borderId="32" xfId="0" applyFont="1" applyFill="1" applyBorder="1" applyAlignment="1" applyProtection="1">
      <alignment horizontal="center" textRotation="90"/>
      <protection hidden="1"/>
    </xf>
    <xf numFmtId="0" fontId="21" fillId="4" borderId="14" xfId="0" applyFont="1" applyFill="1" applyBorder="1" applyAlignment="1" applyProtection="1">
      <alignment horizontal="center" textRotation="90"/>
      <protection hidden="1"/>
    </xf>
    <xf numFmtId="0" fontId="20" fillId="4" borderId="36" xfId="0" applyFont="1" applyFill="1" applyBorder="1" applyAlignment="1" applyProtection="1">
      <alignment horizontal="center" vertical="center" shrinkToFit="1"/>
      <protection hidden="1"/>
    </xf>
    <xf numFmtId="0" fontId="20" fillId="4" borderId="24" xfId="0" applyFont="1" applyFill="1" applyBorder="1" applyAlignment="1" applyProtection="1">
      <alignment horizontal="center" vertical="center" shrinkToFit="1"/>
      <protection hidden="1"/>
    </xf>
    <xf numFmtId="0" fontId="20" fillId="0" borderId="4" xfId="0" applyFont="1" applyFill="1" applyBorder="1" applyAlignment="1" applyProtection="1">
      <alignment horizontal="center" vertical="center"/>
      <protection hidden="1"/>
    </xf>
    <xf numFmtId="0" fontId="20" fillId="0" borderId="4" xfId="0" applyFont="1" applyFill="1" applyBorder="1" applyAlignment="1" applyProtection="1">
      <alignment horizontal="left" vertical="center" shrinkToFit="1"/>
      <protection hidden="1"/>
    </xf>
    <xf numFmtId="0" fontId="20" fillId="0" borderId="22" xfId="0" applyFont="1" applyFill="1" applyBorder="1" applyAlignment="1" applyProtection="1">
      <alignment horizontal="left" vertical="center" shrinkToFit="1"/>
      <protection hidden="1"/>
    </xf>
    <xf numFmtId="171" fontId="17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20" fillId="0" borderId="63" xfId="0" applyFont="1" applyBorder="1" applyAlignment="1" applyProtection="1">
      <alignment horizontal="center" vertical="center" shrinkToFit="1"/>
      <protection hidden="1"/>
    </xf>
    <xf numFmtId="0" fontId="20" fillId="0" borderId="42" xfId="0" applyFont="1" applyBorder="1" applyAlignment="1" applyProtection="1">
      <alignment horizontal="center" vertical="center" shrinkToFit="1"/>
      <protection hidden="1"/>
    </xf>
    <xf numFmtId="0" fontId="20" fillId="0" borderId="20" xfId="0" applyFont="1" applyBorder="1" applyAlignment="1" applyProtection="1">
      <alignment horizontal="center" vertical="center" shrinkToFit="1"/>
      <protection hidden="1"/>
    </xf>
    <xf numFmtId="0" fontId="20" fillId="0" borderId="27" xfId="0" applyFont="1" applyBorder="1" applyAlignment="1" applyProtection="1">
      <alignment horizontal="center" vertical="center" shrinkToFit="1"/>
      <protection hidden="1"/>
    </xf>
    <xf numFmtId="0" fontId="20" fillId="0" borderId="20" xfId="0" applyFont="1" applyFill="1" applyBorder="1" applyAlignment="1" applyProtection="1">
      <alignment horizontal="left" vertical="center" shrinkToFit="1"/>
      <protection hidden="1"/>
    </xf>
    <xf numFmtId="0" fontId="20" fillId="4" borderId="46" xfId="0" applyFont="1" applyFill="1" applyBorder="1" applyAlignment="1" applyProtection="1">
      <alignment horizontal="center" textRotation="90"/>
      <protection hidden="1"/>
    </xf>
    <xf numFmtId="0" fontId="20" fillId="4" borderId="47" xfId="0" applyFont="1" applyFill="1" applyBorder="1" applyAlignment="1" applyProtection="1">
      <alignment horizontal="center" textRotation="90"/>
      <protection hidden="1"/>
    </xf>
    <xf numFmtId="0" fontId="20" fillId="4" borderId="48" xfId="0" applyFont="1" applyFill="1" applyBorder="1" applyAlignment="1" applyProtection="1">
      <alignment horizontal="center" textRotation="90"/>
      <protection hidden="1"/>
    </xf>
    <xf numFmtId="0" fontId="20" fillId="4" borderId="49" xfId="0" applyFont="1" applyFill="1" applyBorder="1" applyAlignment="1" applyProtection="1">
      <alignment horizontal="center" textRotation="90"/>
      <protection hidden="1"/>
    </xf>
    <xf numFmtId="0" fontId="20" fillId="4" borderId="0" xfId="0" applyFont="1" applyFill="1" applyBorder="1" applyAlignment="1" applyProtection="1">
      <alignment horizontal="center" textRotation="90"/>
      <protection hidden="1"/>
    </xf>
    <xf numFmtId="0" fontId="20" fillId="4" borderId="50" xfId="0" applyFont="1" applyFill="1" applyBorder="1" applyAlignment="1" applyProtection="1">
      <alignment horizontal="center" textRotation="90"/>
      <protection hidden="1"/>
    </xf>
    <xf numFmtId="0" fontId="20" fillId="4" borderId="51" xfId="0" applyFont="1" applyFill="1" applyBorder="1" applyAlignment="1" applyProtection="1">
      <alignment horizontal="center" textRotation="90"/>
      <protection hidden="1"/>
    </xf>
    <xf numFmtId="0" fontId="20" fillId="4" borderId="5" xfId="0" applyFont="1" applyFill="1" applyBorder="1" applyAlignment="1" applyProtection="1">
      <alignment horizontal="center" textRotation="90"/>
      <protection hidden="1"/>
    </xf>
    <xf numFmtId="0" fontId="20" fillId="4" borderId="52" xfId="0" applyFont="1" applyFill="1" applyBorder="1" applyAlignment="1" applyProtection="1">
      <alignment horizontal="center" textRotation="90"/>
      <protection hidden="1"/>
    </xf>
    <xf numFmtId="0" fontId="20" fillId="0" borderId="12" xfId="0" applyFont="1" applyFill="1" applyBorder="1" applyAlignment="1" applyProtection="1">
      <alignment horizontal="left" vertical="center" shrinkToFit="1"/>
      <protection hidden="1"/>
    </xf>
    <xf numFmtId="0" fontId="20" fillId="0" borderId="1" xfId="0" applyFont="1" applyFill="1" applyBorder="1" applyAlignment="1" applyProtection="1">
      <alignment horizontal="left" vertical="center" shrinkToFit="1"/>
      <protection hidden="1"/>
    </xf>
    <xf numFmtId="0" fontId="20" fillId="0" borderId="21" xfId="0" applyFont="1" applyFill="1" applyBorder="1" applyAlignment="1" applyProtection="1">
      <alignment horizontal="left" vertical="center" shrinkToFit="1"/>
      <protection hidden="1"/>
    </xf>
    <xf numFmtId="0" fontId="20" fillId="0" borderId="29" xfId="0" applyFont="1" applyFill="1" applyBorder="1" applyAlignment="1" applyProtection="1">
      <alignment horizontal="center" vertical="center"/>
      <protection hidden="1"/>
    </xf>
    <xf numFmtId="0" fontId="20" fillId="0" borderId="63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 shrinkToFit="1"/>
      <protection hidden="1"/>
    </xf>
    <xf numFmtId="0" fontId="20" fillId="0" borderId="38" xfId="0" applyFont="1" applyBorder="1" applyAlignment="1" applyProtection="1">
      <alignment horizontal="left" vertical="center" shrinkToFit="1"/>
      <protection hidden="1"/>
    </xf>
    <xf numFmtId="0" fontId="20" fillId="0" borderId="4" xfId="0" applyFont="1" applyBorder="1" applyAlignment="1" applyProtection="1">
      <alignment horizontal="left" vertical="center" shrinkToFit="1"/>
      <protection hidden="1"/>
    </xf>
    <xf numFmtId="0" fontId="20" fillId="0" borderId="33" xfId="0" applyFont="1" applyBorder="1" applyAlignment="1" applyProtection="1">
      <alignment horizontal="left" vertical="center" shrinkToFit="1"/>
      <protection hidden="1"/>
    </xf>
    <xf numFmtId="0" fontId="20" fillId="0" borderId="7" xfId="0" applyFont="1" applyFill="1" applyBorder="1" applyAlignment="1" applyProtection="1">
      <alignment horizontal="left" vertical="center" shrinkToFit="1"/>
      <protection hidden="1"/>
    </xf>
    <xf numFmtId="0" fontId="24" fillId="0" borderId="21" xfId="0" applyFont="1" applyBorder="1" applyAlignment="1" applyProtection="1">
      <alignment horizontal="left" vertical="center"/>
      <protection hidden="1"/>
    </xf>
    <xf numFmtId="0" fontId="24" fillId="0" borderId="4" xfId="0" applyFont="1" applyBorder="1" applyAlignment="1" applyProtection="1">
      <alignment horizontal="left" vertical="center"/>
      <protection hidden="1"/>
    </xf>
    <xf numFmtId="0" fontId="24" fillId="0" borderId="33" xfId="0" applyFont="1" applyBorder="1" applyAlignment="1" applyProtection="1">
      <alignment horizontal="left" vertical="center"/>
      <protection hidden="1"/>
    </xf>
    <xf numFmtId="0" fontId="24" fillId="0" borderId="20" xfId="0" applyFont="1" applyBorder="1" applyAlignment="1" applyProtection="1">
      <alignment horizontal="left" vertical="center"/>
      <protection hidden="1"/>
    </xf>
    <xf numFmtId="0" fontId="24" fillId="0" borderId="3" xfId="0" applyFont="1" applyBorder="1" applyAlignment="1" applyProtection="1">
      <alignment horizontal="left" vertical="center"/>
      <protection hidden="1"/>
    </xf>
    <xf numFmtId="0" fontId="24" fillId="0" borderId="34" xfId="0" applyFont="1" applyBorder="1" applyAlignment="1" applyProtection="1">
      <alignment horizontal="left" vertical="center"/>
      <protection hidden="1"/>
    </xf>
    <xf numFmtId="0" fontId="24" fillId="0" borderId="12" xfId="0" applyFont="1" applyBorder="1" applyAlignment="1" applyProtection="1">
      <alignment horizontal="left" vertical="center"/>
      <protection hidden="1"/>
    </xf>
    <xf numFmtId="0" fontId="24" fillId="0" borderId="1" xfId="0" applyFont="1" applyBorder="1" applyAlignment="1" applyProtection="1">
      <alignment horizontal="left" vertical="center"/>
      <protection hidden="1"/>
    </xf>
    <xf numFmtId="0" fontId="24" fillId="0" borderId="35" xfId="0" applyFont="1" applyBorder="1" applyAlignment="1" applyProtection="1">
      <alignment horizontal="left" vertical="center"/>
      <protection hidden="1"/>
    </xf>
    <xf numFmtId="0" fontId="20" fillId="0" borderId="8" xfId="0" applyFont="1" applyBorder="1" applyAlignment="1" applyProtection="1">
      <alignment horizontal="center" vertical="center" shrinkToFit="1"/>
      <protection hidden="1"/>
    </xf>
    <xf numFmtId="0" fontId="20" fillId="0" borderId="9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horizontal="center" vertical="center" shrinkToFit="1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  <xf numFmtId="171" fontId="17" fillId="0" borderId="0" xfId="0" applyNumberFormat="1" applyFont="1" applyAlignment="1" applyProtection="1">
      <alignment horizontal="center"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166" fontId="20" fillId="0" borderId="29" xfId="0" applyNumberFormat="1" applyFont="1" applyBorder="1" applyAlignment="1" applyProtection="1">
      <alignment horizontal="center" vertical="center" shrinkToFit="1"/>
      <protection hidden="1"/>
    </xf>
    <xf numFmtId="166" fontId="20" fillId="0" borderId="63" xfId="0" applyNumberFormat="1" applyFont="1" applyBorder="1" applyAlignment="1" applyProtection="1">
      <alignment horizontal="center" vertical="center" shrinkToFit="1"/>
      <protection hidden="1"/>
    </xf>
    <xf numFmtId="0" fontId="20" fillId="0" borderId="8" xfId="0" applyFont="1" applyBorder="1" applyAlignment="1" applyProtection="1">
      <alignment horizontal="left" vertical="center" shrinkToFit="1"/>
      <protection hidden="1"/>
    </xf>
    <xf numFmtId="0" fontId="20" fillId="0" borderId="9" xfId="0" applyFont="1" applyBorder="1" applyAlignment="1" applyProtection="1">
      <alignment horizontal="left" vertical="center" shrinkToFit="1"/>
      <protection hidden="1"/>
    </xf>
    <xf numFmtId="0" fontId="20" fillId="3" borderId="9" xfId="0" applyFont="1" applyFill="1" applyBorder="1" applyAlignment="1" applyProtection="1">
      <alignment horizontal="center" vertical="center" shrinkToFit="1"/>
      <protection hidden="1"/>
    </xf>
    <xf numFmtId="0" fontId="20" fillId="3" borderId="29" xfId="0" applyFont="1" applyFill="1" applyBorder="1" applyAlignment="1" applyProtection="1">
      <alignment horizontal="center" vertical="center" shrinkToFit="1"/>
      <protection hidden="1"/>
    </xf>
    <xf numFmtId="0" fontId="20" fillId="0" borderId="29" xfId="0" applyFont="1" applyBorder="1" applyAlignment="1" applyProtection="1">
      <alignment horizontal="center" vertical="center" shrinkToFit="1"/>
      <protection hidden="1"/>
    </xf>
    <xf numFmtId="0" fontId="20" fillId="0" borderId="7" xfId="0" applyFont="1" applyBorder="1" applyAlignment="1" applyProtection="1">
      <alignment horizontal="center" vertical="center" shrinkToFit="1"/>
      <protection hidden="1"/>
    </xf>
    <xf numFmtId="0" fontId="20" fillId="0" borderId="12" xfId="0" applyFont="1" applyBorder="1" applyAlignment="1" applyProtection="1">
      <alignment horizontal="center" vertical="center" shrinkToFit="1"/>
      <protection hidden="1"/>
    </xf>
    <xf numFmtId="1" fontId="20" fillId="0" borderId="63" xfId="0" applyNumberFormat="1" applyFont="1" applyBorder="1" applyAlignment="1" applyProtection="1">
      <alignment horizontal="center" vertical="center" shrinkToFit="1"/>
      <protection hidden="1"/>
    </xf>
    <xf numFmtId="1" fontId="20" fillId="0" borderId="8" xfId="0" applyNumberFormat="1" applyFont="1" applyBorder="1" applyAlignment="1" applyProtection="1">
      <alignment horizontal="center" vertical="center" shrinkToFit="1"/>
      <protection hidden="1"/>
    </xf>
    <xf numFmtId="166" fontId="20" fillId="0" borderId="26" xfId="0" applyNumberFormat="1" applyFont="1" applyBorder="1" applyAlignment="1" applyProtection="1">
      <alignment horizontal="center" vertical="center" shrinkToFit="1"/>
      <protection hidden="1"/>
    </xf>
    <xf numFmtId="166" fontId="20" fillId="0" borderId="42" xfId="0" applyNumberFormat="1" applyFont="1" applyBorder="1" applyAlignment="1" applyProtection="1">
      <alignment horizontal="center" vertical="center" shrinkToFit="1"/>
      <protection hidden="1"/>
    </xf>
    <xf numFmtId="0" fontId="20" fillId="0" borderId="16" xfId="0" applyFont="1" applyBorder="1" applyAlignment="1" applyProtection="1">
      <alignment horizontal="left" vertical="center" shrinkToFit="1"/>
      <protection hidden="1"/>
    </xf>
    <xf numFmtId="0" fontId="20" fillId="0" borderId="25" xfId="0" applyFont="1" applyBorder="1" applyAlignment="1" applyProtection="1">
      <alignment horizontal="left" vertical="center" shrinkToFit="1"/>
      <protection hidden="1"/>
    </xf>
    <xf numFmtId="0" fontId="20" fillId="0" borderId="25" xfId="0" applyFont="1" applyBorder="1" applyAlignment="1" applyProtection="1">
      <alignment horizontal="center" vertical="center" shrinkToFit="1"/>
      <protection hidden="1"/>
    </xf>
    <xf numFmtId="0" fontId="20" fillId="0" borderId="26" xfId="0" applyFont="1" applyBorder="1" applyAlignment="1" applyProtection="1">
      <alignment horizontal="center" vertical="center" shrinkToFit="1"/>
      <protection hidden="1"/>
    </xf>
    <xf numFmtId="0" fontId="20" fillId="3" borderId="42" xfId="0" applyFont="1" applyFill="1" applyBorder="1" applyAlignment="1" applyProtection="1">
      <alignment horizontal="center" vertical="center" shrinkToFit="1"/>
      <protection hidden="1"/>
    </xf>
    <xf numFmtId="0" fontId="20" fillId="0" borderId="16" xfId="0" applyFont="1" applyBorder="1" applyAlignment="1" applyProtection="1">
      <alignment horizontal="center" vertical="center" shrinkToFit="1"/>
      <protection hidden="1"/>
    </xf>
    <xf numFmtId="1" fontId="20" fillId="0" borderId="42" xfId="0" applyNumberFormat="1" applyFont="1" applyBorder="1" applyAlignment="1" applyProtection="1">
      <alignment horizontal="center" vertical="center" shrinkToFit="1"/>
      <protection hidden="1"/>
    </xf>
    <xf numFmtId="1" fontId="20" fillId="0" borderId="16" xfId="0" applyNumberFormat="1" applyFont="1" applyBorder="1" applyAlignment="1" applyProtection="1">
      <alignment horizontal="center" vertical="center" shrinkToFit="1"/>
      <protection hidden="1"/>
    </xf>
    <xf numFmtId="0" fontId="20" fillId="0" borderId="56" xfId="0" applyFont="1" applyBorder="1" applyAlignment="1" applyProtection="1">
      <alignment horizontal="center" vertical="center" shrinkToFit="1"/>
      <protection hidden="1"/>
    </xf>
    <xf numFmtId="0" fontId="20" fillId="0" borderId="21" xfId="0" applyFont="1" applyBorder="1" applyAlignment="1" applyProtection="1">
      <alignment horizontal="center" vertical="center" shrinkToFit="1"/>
      <protection hidden="1"/>
    </xf>
    <xf numFmtId="166" fontId="20" fillId="0" borderId="18" xfId="0" applyNumberFormat="1" applyFont="1" applyBorder="1" applyAlignment="1" applyProtection="1">
      <alignment horizontal="center" vertical="center" shrinkToFit="1"/>
      <protection hidden="1"/>
    </xf>
    <xf numFmtId="166" fontId="20" fillId="0" borderId="56" xfId="0" applyNumberFormat="1" applyFont="1" applyBorder="1" applyAlignment="1" applyProtection="1">
      <alignment horizontal="center" vertical="center" shrinkToFit="1"/>
      <protection hidden="1"/>
    </xf>
    <xf numFmtId="0" fontId="20" fillId="0" borderId="28" xfId="0" applyFont="1" applyBorder="1" applyAlignment="1" applyProtection="1">
      <alignment horizontal="left" vertical="center" shrinkToFit="1"/>
      <protection hidden="1"/>
    </xf>
    <xf numFmtId="0" fontId="20" fillId="0" borderId="19" xfId="0" applyFont="1" applyBorder="1" applyAlignment="1" applyProtection="1">
      <alignment horizontal="left" vertical="center" shrinkToFit="1"/>
      <protection hidden="1"/>
    </xf>
    <xf numFmtId="0" fontId="20" fillId="0" borderId="19" xfId="0" applyFont="1" applyBorder="1" applyAlignment="1" applyProtection="1">
      <alignment horizontal="center" vertical="center" shrinkToFit="1"/>
      <protection hidden="1"/>
    </xf>
    <xf numFmtId="0" fontId="20" fillId="0" borderId="18" xfId="0" applyFont="1" applyBorder="1" applyAlignment="1" applyProtection="1">
      <alignment horizontal="center" vertical="center" shrinkToFit="1"/>
      <protection hidden="1"/>
    </xf>
    <xf numFmtId="0" fontId="20" fillId="3" borderId="28" xfId="0" applyFont="1" applyFill="1" applyBorder="1" applyAlignment="1" applyProtection="1">
      <alignment horizontal="center" vertical="center" shrinkToFit="1"/>
      <protection hidden="1"/>
    </xf>
    <xf numFmtId="0" fontId="20" fillId="3" borderId="19" xfId="0" applyFont="1" applyFill="1" applyBorder="1" applyAlignment="1" applyProtection="1">
      <alignment horizontal="center" vertical="center" shrinkToFit="1"/>
      <protection hidden="1"/>
    </xf>
    <xf numFmtId="1" fontId="20" fillId="0" borderId="56" xfId="0" applyNumberFormat="1" applyFont="1" applyBorder="1" applyAlignment="1" applyProtection="1">
      <alignment horizontal="center" vertical="center" shrinkToFit="1"/>
      <protection hidden="1"/>
    </xf>
    <xf numFmtId="1" fontId="20" fillId="0" borderId="28" xfId="0" applyNumberFormat="1" applyFont="1" applyBorder="1" applyAlignment="1" applyProtection="1">
      <alignment horizontal="center" vertical="center" shrinkToFit="1"/>
      <protection hidden="1"/>
    </xf>
    <xf numFmtId="0" fontId="21" fillId="2" borderId="30" xfId="0" applyFont="1" applyFill="1" applyBorder="1" applyAlignment="1" applyProtection="1">
      <alignment horizontal="center" textRotation="90"/>
      <protection hidden="1"/>
    </xf>
    <xf numFmtId="0" fontId="21" fillId="2" borderId="17" xfId="0" applyFont="1" applyFill="1" applyBorder="1" applyAlignment="1" applyProtection="1">
      <alignment horizontal="center" textRotation="90"/>
      <protection hidden="1"/>
    </xf>
    <xf numFmtId="0" fontId="21" fillId="2" borderId="31" xfId="0" applyFont="1" applyFill="1" applyBorder="1" applyAlignment="1" applyProtection="1">
      <alignment horizontal="center" textRotation="90"/>
      <protection hidden="1"/>
    </xf>
    <xf numFmtId="0" fontId="21" fillId="2" borderId="13" xfId="0" applyFont="1" applyFill="1" applyBorder="1" applyAlignment="1" applyProtection="1">
      <alignment horizontal="center" textRotation="90"/>
      <protection hidden="1"/>
    </xf>
    <xf numFmtId="0" fontId="21" fillId="2" borderId="32" xfId="0" applyFont="1" applyFill="1" applyBorder="1" applyAlignment="1" applyProtection="1">
      <alignment horizontal="center" textRotation="90"/>
      <protection hidden="1"/>
    </xf>
    <xf numFmtId="0" fontId="21" fillId="2" borderId="14" xfId="0" applyFont="1" applyFill="1" applyBorder="1" applyAlignment="1" applyProtection="1">
      <alignment horizontal="center" textRotation="90"/>
      <protection hidden="1"/>
    </xf>
    <xf numFmtId="0" fontId="20" fillId="2" borderId="17" xfId="0" applyFont="1" applyFill="1" applyBorder="1" applyAlignment="1" applyProtection="1">
      <alignment horizontal="center" textRotation="90"/>
      <protection hidden="1"/>
    </xf>
    <xf numFmtId="0" fontId="20" fillId="2" borderId="13" xfId="0" applyFont="1" applyFill="1" applyBorder="1" applyAlignment="1" applyProtection="1">
      <alignment horizontal="center" textRotation="90"/>
      <protection hidden="1"/>
    </xf>
    <xf numFmtId="0" fontId="20" fillId="2" borderId="14" xfId="0" applyFont="1" applyFill="1" applyBorder="1" applyAlignment="1" applyProtection="1">
      <alignment horizontal="center" textRotation="90"/>
      <protection hidden="1"/>
    </xf>
    <xf numFmtId="0" fontId="20" fillId="2" borderId="15" xfId="0" applyFont="1" applyFill="1" applyBorder="1" applyAlignment="1" applyProtection="1">
      <alignment horizontal="center" textRotation="90"/>
      <protection hidden="1"/>
    </xf>
    <xf numFmtId="0" fontId="20" fillId="2" borderId="10" xfId="0" applyFont="1" applyFill="1" applyBorder="1" applyAlignment="1" applyProtection="1">
      <alignment horizontal="center" textRotation="90"/>
      <protection hidden="1"/>
    </xf>
    <xf numFmtId="0" fontId="20" fillId="2" borderId="11" xfId="0" applyFont="1" applyFill="1" applyBorder="1" applyAlignment="1" applyProtection="1">
      <alignment horizontal="center" textRotation="90"/>
      <protection hidden="1"/>
    </xf>
    <xf numFmtId="0" fontId="20" fillId="2" borderId="36" xfId="0" applyFont="1" applyFill="1" applyBorder="1" applyAlignment="1" applyProtection="1">
      <alignment horizontal="center" vertical="center" shrinkToFit="1"/>
      <protection hidden="1"/>
    </xf>
    <xf numFmtId="0" fontId="20" fillId="2" borderId="24" xfId="0" applyFont="1" applyFill="1" applyBorder="1" applyAlignment="1" applyProtection="1">
      <alignment horizontal="center" vertical="center" shrinkToFit="1"/>
      <protection hidden="1"/>
    </xf>
    <xf numFmtId="0" fontId="20" fillId="0" borderId="22" xfId="0" applyFont="1" applyBorder="1" applyAlignment="1" applyProtection="1">
      <alignment horizontal="center" vertical="center" shrinkToFit="1"/>
      <protection hidden="1"/>
    </xf>
    <xf numFmtId="0" fontId="19" fillId="0" borderId="12" xfId="0" applyFont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0" fontId="19" fillId="0" borderId="35" xfId="0" applyFont="1" applyBorder="1" applyAlignment="1" applyProtection="1">
      <alignment horizontal="center" vertical="center"/>
      <protection hidden="1"/>
    </xf>
  </cellXfs>
  <cellStyles count="1">
    <cellStyle name="Standard" xfId="0" builtinId="0"/>
  </cellStyles>
  <dxfs count="12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ill>
        <patternFill>
          <bgColor indexed="42"/>
        </patternFill>
      </fill>
    </dxf>
    <dxf>
      <font>
        <b/>
        <i val="0"/>
        <condense val="0"/>
        <extend val="0"/>
        <color indexed="20"/>
      </font>
    </dxf>
    <dxf>
      <font>
        <b/>
        <i val="0"/>
        <condense val="0"/>
        <extend val="0"/>
        <color indexed="2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139584</xdr:colOff>
      <xdr:row>1</xdr:row>
      <xdr:rowOff>114300</xdr:rowOff>
    </xdr:from>
    <xdr:to>
      <xdr:col>58</xdr:col>
      <xdr:colOff>38099</xdr:colOff>
      <xdr:row>9</xdr:row>
      <xdr:rowOff>76200</xdr:rowOff>
    </xdr:to>
    <xdr:pic>
      <xdr:nvPicPr>
        <xdr:cNvPr id="2" name="Picture 3" descr="Ʌ栌!ĸ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4244" y="205740"/>
          <a:ext cx="149109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138198</xdr:colOff>
      <xdr:row>1</xdr:row>
      <xdr:rowOff>71845</xdr:rowOff>
    </xdr:from>
    <xdr:to>
      <xdr:col>59</xdr:col>
      <xdr:colOff>38100</xdr:colOff>
      <xdr:row>7</xdr:row>
      <xdr:rowOff>157843</xdr:rowOff>
    </xdr:to>
    <xdr:pic>
      <xdr:nvPicPr>
        <xdr:cNvPr id="2" name="Picture 3" descr="Ʌ栌!ĸ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2418" y="163285"/>
          <a:ext cx="1347702" cy="1411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BV481"/>
  <sheetViews>
    <sheetView showGridLines="0" showRowColHeaders="0" topLeftCell="A55" zoomScaleNormal="100" workbookViewId="0">
      <selection activeCell="BB57" sqref="BB57:BD57"/>
    </sheetView>
  </sheetViews>
  <sheetFormatPr baseColWidth="10" defaultColWidth="0" defaultRowHeight="18" customHeight="1" zeroHeight="1" x14ac:dyDescent="0.25"/>
  <cols>
    <col min="1" max="55" width="2.109375" style="1" customWidth="1"/>
    <col min="56" max="60" width="2.109375" style="2" customWidth="1"/>
    <col min="61" max="61" width="2.109375" style="3" customWidth="1"/>
    <col min="62" max="63" width="2.109375" style="4" customWidth="1"/>
    <col min="64" max="64" width="2.109375" style="5" customWidth="1"/>
    <col min="65" max="70" width="2.109375" style="6" customWidth="1"/>
    <col min="71" max="16384" width="2.109375" style="8" hidden="1"/>
  </cols>
  <sheetData>
    <row r="1" spans="1:70" ht="7.5" customHeight="1" x14ac:dyDescent="0.25"/>
    <row r="2" spans="1:70" ht="34.200000000000003" x14ac:dyDescent="0.25">
      <c r="A2" s="8"/>
      <c r="B2" s="371" t="s">
        <v>56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71"/>
      <c r="AP2" s="371"/>
      <c r="AQ2" s="371"/>
      <c r="AR2" s="371"/>
      <c r="AS2" s="371"/>
      <c r="AT2" s="371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J2" s="10"/>
      <c r="BK2" s="10"/>
    </row>
    <row r="3" spans="1:70" s="11" customFormat="1" ht="27.6" x14ac:dyDescent="0.25">
      <c r="B3" s="231" t="s">
        <v>57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W3" s="162" t="s">
        <v>0</v>
      </c>
      <c r="AX3" s="162"/>
      <c r="AY3" s="162"/>
      <c r="AZ3" s="162"/>
      <c r="BA3" s="162"/>
      <c r="BB3" s="162"/>
      <c r="BC3" s="162"/>
      <c r="BD3" s="162"/>
      <c r="BE3" s="162"/>
      <c r="BI3" s="12"/>
      <c r="BJ3" s="13"/>
      <c r="BK3" s="13"/>
      <c r="BL3" s="14"/>
      <c r="BM3" s="15"/>
      <c r="BN3" s="15"/>
      <c r="BO3" s="15"/>
      <c r="BP3" s="15"/>
      <c r="BQ3" s="15"/>
      <c r="BR3" s="15"/>
    </row>
    <row r="4" spans="1:70" s="18" customFormat="1" ht="15" x14ac:dyDescent="0.25">
      <c r="B4" s="230" t="s">
        <v>70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BI4" s="19"/>
      <c r="BJ4" s="13"/>
      <c r="BK4" s="13"/>
      <c r="BL4" s="20"/>
      <c r="BM4" s="21"/>
      <c r="BN4" s="21"/>
      <c r="BO4" s="21"/>
      <c r="BP4" s="21"/>
      <c r="BQ4" s="21"/>
      <c r="BR4" s="21"/>
    </row>
    <row r="5" spans="1:70" s="18" customFormat="1" ht="6.3" customHeight="1" x14ac:dyDescent="0.25"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3"/>
      <c r="BE5" s="23"/>
      <c r="BF5" s="23"/>
      <c r="BG5" s="23"/>
      <c r="BH5" s="23"/>
      <c r="BI5" s="19"/>
      <c r="BJ5" s="25"/>
      <c r="BK5" s="25"/>
      <c r="BL5" s="20"/>
      <c r="BM5" s="21"/>
      <c r="BN5" s="21"/>
      <c r="BO5" s="21"/>
      <c r="BP5" s="21"/>
      <c r="BQ5" s="21"/>
      <c r="BR5" s="21"/>
    </row>
    <row r="6" spans="1:70" s="18" customFormat="1" ht="15.6" x14ac:dyDescent="0.25">
      <c r="B6" s="240">
        <v>42007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0"/>
      <c r="AR6" s="240"/>
      <c r="AS6" s="240"/>
      <c r="AT6" s="240"/>
      <c r="AU6" s="26"/>
      <c r="AV6" s="26"/>
      <c r="AW6" s="26"/>
      <c r="AX6" s="26"/>
      <c r="AY6" s="26"/>
      <c r="AZ6" s="26"/>
      <c r="BA6" s="26"/>
      <c r="BB6" s="24"/>
      <c r="BC6" s="24"/>
      <c r="BD6" s="23"/>
      <c r="BE6" s="23"/>
      <c r="BF6" s="23"/>
      <c r="BG6" s="23"/>
      <c r="BH6" s="23"/>
      <c r="BI6" s="19"/>
      <c r="BJ6" s="13"/>
      <c r="BK6" s="13"/>
      <c r="BL6" s="20"/>
      <c r="BM6" s="21"/>
      <c r="BN6" s="21"/>
      <c r="BO6" s="21"/>
      <c r="BP6" s="21"/>
      <c r="BQ6" s="21"/>
      <c r="BR6" s="21"/>
    </row>
    <row r="7" spans="1:70" s="18" customFormat="1" ht="6.3" customHeight="1" x14ac:dyDescent="0.25"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3"/>
      <c r="BE7" s="23"/>
      <c r="BF7" s="23"/>
      <c r="BG7" s="23"/>
      <c r="BH7" s="23"/>
      <c r="BI7" s="19"/>
      <c r="BJ7" s="27"/>
      <c r="BK7" s="27"/>
      <c r="BL7" s="20"/>
      <c r="BM7" s="21"/>
      <c r="BN7" s="21"/>
      <c r="BO7" s="21"/>
      <c r="BP7" s="21"/>
      <c r="BQ7" s="21"/>
      <c r="BR7" s="21"/>
    </row>
    <row r="8" spans="1:70" s="18" customFormat="1" ht="15.6" x14ac:dyDescent="0.25">
      <c r="B8" s="229" t="s">
        <v>58</v>
      </c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19"/>
      <c r="BJ8" s="13"/>
      <c r="BK8" s="13"/>
      <c r="BL8" s="20"/>
      <c r="BM8" s="21"/>
      <c r="BN8" s="21"/>
      <c r="BO8" s="21"/>
      <c r="BP8" s="21"/>
      <c r="BQ8" s="21"/>
      <c r="BR8" s="21"/>
    </row>
    <row r="9" spans="1:70" s="18" customFormat="1" ht="6.3" customHeight="1" x14ac:dyDescent="0.25">
      <c r="BD9" s="23"/>
      <c r="BE9" s="23"/>
      <c r="BF9" s="23"/>
      <c r="BG9" s="23"/>
      <c r="BH9" s="23"/>
      <c r="BI9" s="19"/>
      <c r="BJ9" s="13"/>
      <c r="BK9" s="13"/>
      <c r="BL9" s="20"/>
      <c r="BM9" s="21"/>
      <c r="BN9" s="21"/>
      <c r="BO9" s="21"/>
      <c r="BP9" s="21"/>
      <c r="BQ9" s="21"/>
      <c r="BR9" s="21"/>
    </row>
    <row r="10" spans="1:70" s="18" customFormat="1" ht="18" customHeight="1" x14ac:dyDescent="0.25">
      <c r="B10" s="127" t="s">
        <v>51</v>
      </c>
      <c r="BD10" s="23"/>
      <c r="BE10" s="23"/>
      <c r="BF10" s="23"/>
      <c r="BG10" s="23"/>
      <c r="BH10" s="23"/>
      <c r="BI10" s="19"/>
      <c r="BJ10" s="13"/>
      <c r="BK10" s="13"/>
      <c r="BL10" s="20"/>
      <c r="BM10" s="21"/>
      <c r="BN10" s="21"/>
      <c r="BO10" s="21"/>
      <c r="BP10" s="21"/>
      <c r="BQ10" s="21"/>
      <c r="BR10" s="21"/>
    </row>
    <row r="11" spans="1:70" s="29" customFormat="1" ht="18" customHeight="1" x14ac:dyDescent="0.25">
      <c r="B11" s="242" t="s">
        <v>49</v>
      </c>
      <c r="C11" s="242"/>
      <c r="D11" s="242"/>
      <c r="E11" s="242"/>
      <c r="F11" s="242"/>
      <c r="G11" s="242"/>
      <c r="H11" s="238">
        <v>0.41666666666666669</v>
      </c>
      <c r="I11" s="238"/>
      <c r="J11" s="238"/>
      <c r="K11" s="238"/>
      <c r="L11" s="29" t="s">
        <v>1</v>
      </c>
      <c r="T11" s="30" t="s">
        <v>2</v>
      </c>
      <c r="U11" s="239">
        <v>1</v>
      </c>
      <c r="V11" s="239"/>
      <c r="W11" s="31" t="s">
        <v>3</v>
      </c>
      <c r="X11" s="246">
        <v>13</v>
      </c>
      <c r="Y11" s="246"/>
      <c r="Z11" s="246"/>
      <c r="AA11" s="246"/>
      <c r="AB11" s="246"/>
      <c r="AC11" s="158" t="str">
        <f>IF(U11=2,"Halbzeit:","")</f>
        <v/>
      </c>
      <c r="AD11" s="158"/>
      <c r="AE11" s="158"/>
      <c r="AF11" s="158"/>
      <c r="AG11" s="158"/>
      <c r="AH11" s="158"/>
      <c r="AI11" s="246"/>
      <c r="AJ11" s="246"/>
      <c r="AK11" s="246"/>
      <c r="AL11" s="246"/>
      <c r="AM11" s="246"/>
      <c r="AN11" s="242" t="s">
        <v>4</v>
      </c>
      <c r="AO11" s="242"/>
      <c r="AP11" s="242"/>
      <c r="AQ11" s="242"/>
      <c r="AR11" s="242"/>
      <c r="AS11" s="242"/>
      <c r="AT11" s="242"/>
      <c r="AU11" s="242"/>
      <c r="AV11" s="242"/>
      <c r="AW11" s="241">
        <v>2</v>
      </c>
      <c r="AX11" s="241"/>
      <c r="AY11" s="241"/>
      <c r="AZ11" s="241"/>
      <c r="BA11" s="241"/>
      <c r="BB11" s="32"/>
      <c r="BC11" s="32"/>
      <c r="BD11" s="32"/>
      <c r="BE11" s="33"/>
      <c r="BF11" s="33"/>
      <c r="BG11" s="33"/>
      <c r="BH11" s="34"/>
      <c r="BI11" s="34"/>
      <c r="BJ11" s="25"/>
      <c r="BK11" s="25"/>
      <c r="BL11" s="124"/>
      <c r="BM11" s="124"/>
      <c r="BN11" s="124"/>
      <c r="BO11" s="124"/>
      <c r="BP11" s="124"/>
      <c r="BQ11" s="125"/>
      <c r="BR11" s="125"/>
    </row>
    <row r="12" spans="1:70" s="29" customFormat="1" ht="18" customHeight="1" x14ac:dyDescent="0.25">
      <c r="B12" s="30"/>
      <c r="C12" s="30"/>
      <c r="D12" s="30"/>
      <c r="E12" s="30"/>
      <c r="F12" s="30"/>
      <c r="G12" s="30"/>
      <c r="H12" s="136"/>
      <c r="I12" s="136"/>
      <c r="J12" s="136"/>
      <c r="K12" s="136"/>
      <c r="T12" s="30"/>
      <c r="U12" s="31"/>
      <c r="V12" s="31"/>
      <c r="W12" s="31"/>
      <c r="X12" s="137"/>
      <c r="Y12" s="137"/>
      <c r="Z12" s="137"/>
      <c r="AA12" s="137"/>
      <c r="AB12" s="137"/>
      <c r="AC12" s="123"/>
      <c r="AD12" s="123"/>
      <c r="AE12" s="123"/>
      <c r="AF12" s="123"/>
      <c r="AG12" s="123"/>
      <c r="AH12" s="123"/>
      <c r="AI12" s="137"/>
      <c r="AJ12" s="137"/>
      <c r="AK12" s="137"/>
      <c r="AL12" s="137"/>
      <c r="AM12" s="137"/>
      <c r="AN12" s="30"/>
      <c r="AO12" s="30"/>
      <c r="AP12" s="30"/>
      <c r="AQ12" s="30"/>
      <c r="AR12" s="30"/>
      <c r="AS12" s="30"/>
      <c r="AT12" s="30"/>
      <c r="AU12" s="30"/>
      <c r="AV12" s="30"/>
      <c r="AW12" s="126"/>
      <c r="AX12" s="126"/>
      <c r="AY12" s="126"/>
      <c r="AZ12" s="126"/>
      <c r="BA12" s="126"/>
      <c r="BB12" s="32"/>
      <c r="BC12" s="32"/>
      <c r="BD12" s="32"/>
      <c r="BE12" s="33"/>
      <c r="BF12" s="33"/>
      <c r="BG12" s="33"/>
      <c r="BH12" s="34"/>
      <c r="BI12" s="34"/>
      <c r="BJ12" s="25"/>
      <c r="BK12" s="25"/>
      <c r="BL12" s="124"/>
      <c r="BM12" s="124"/>
      <c r="BN12" s="124"/>
      <c r="BO12" s="124"/>
      <c r="BP12" s="124"/>
      <c r="BQ12" s="125"/>
      <c r="BR12" s="125"/>
    </row>
    <row r="13" spans="1:70" s="29" customFormat="1" ht="18" customHeight="1" x14ac:dyDescent="0.25">
      <c r="B13" s="127" t="s">
        <v>24</v>
      </c>
      <c r="C13" s="30"/>
      <c r="D13" s="30"/>
      <c r="E13" s="30"/>
      <c r="F13" s="30"/>
      <c r="G13" s="30"/>
      <c r="H13" s="136"/>
      <c r="I13" s="136"/>
      <c r="J13" s="136"/>
      <c r="K13" s="136"/>
      <c r="T13" s="30"/>
      <c r="U13" s="31"/>
      <c r="V13" s="31"/>
      <c r="W13" s="31"/>
      <c r="X13" s="137"/>
      <c r="Y13" s="137"/>
      <c r="Z13" s="137"/>
      <c r="AA13" s="137"/>
      <c r="AB13" s="137"/>
      <c r="AC13" s="123"/>
      <c r="AD13" s="123"/>
      <c r="AE13" s="123"/>
      <c r="AF13" s="123"/>
      <c r="AG13" s="123"/>
      <c r="AH13" s="123"/>
      <c r="AI13" s="137"/>
      <c r="AJ13" s="137"/>
      <c r="AK13" s="137"/>
      <c r="AL13" s="137"/>
      <c r="AM13" s="137"/>
      <c r="AN13" s="30"/>
      <c r="AO13" s="30"/>
      <c r="AP13" s="30"/>
      <c r="AQ13" s="30"/>
      <c r="AR13" s="30"/>
      <c r="AS13" s="30"/>
      <c r="AT13" s="30"/>
      <c r="AU13" s="30"/>
      <c r="AV13" s="30"/>
      <c r="AW13" s="126"/>
      <c r="AX13" s="126"/>
      <c r="AY13" s="126"/>
      <c r="AZ13" s="126"/>
      <c r="BA13" s="126"/>
      <c r="BB13" s="32"/>
      <c r="BC13" s="32"/>
      <c r="BD13" s="32"/>
      <c r="BE13" s="33"/>
      <c r="BF13" s="33"/>
      <c r="BG13" s="33"/>
      <c r="BH13" s="34"/>
      <c r="BI13" s="34"/>
      <c r="BJ13" s="25"/>
      <c r="BK13" s="25"/>
      <c r="BL13" s="124"/>
      <c r="BM13" s="124"/>
      <c r="BN13" s="124"/>
      <c r="BO13" s="124"/>
      <c r="BP13" s="124"/>
      <c r="BQ13" s="125"/>
      <c r="BR13" s="125"/>
    </row>
    <row r="14" spans="1:70" s="29" customFormat="1" ht="18" customHeight="1" x14ac:dyDescent="0.25">
      <c r="B14" s="242" t="s">
        <v>49</v>
      </c>
      <c r="C14" s="242"/>
      <c r="D14" s="242"/>
      <c r="E14" s="242"/>
      <c r="F14" s="242"/>
      <c r="G14" s="242"/>
      <c r="H14" s="238">
        <f>G58+TEXT(2*$U$11*($X$11/1440)+($AI$11/1440)+($AW$11/1440),"hh:mm")</f>
        <v>0.73819444444444382</v>
      </c>
      <c r="I14" s="238"/>
      <c r="J14" s="238"/>
      <c r="K14" s="238"/>
      <c r="L14" s="29" t="s">
        <v>1</v>
      </c>
      <c r="T14" s="30" t="s">
        <v>2</v>
      </c>
      <c r="U14" s="239">
        <f>U11</f>
        <v>1</v>
      </c>
      <c r="V14" s="239"/>
      <c r="W14" s="31" t="s">
        <v>3</v>
      </c>
      <c r="X14" s="246">
        <f>X11</f>
        <v>13</v>
      </c>
      <c r="Y14" s="246"/>
      <c r="Z14" s="246"/>
      <c r="AA14" s="246"/>
      <c r="AB14" s="246"/>
      <c r="AC14" s="158" t="str">
        <f>IF(U14=2,"Halbzeit:","")</f>
        <v/>
      </c>
      <c r="AD14" s="158"/>
      <c r="AE14" s="158"/>
      <c r="AF14" s="158"/>
      <c r="AG14" s="158"/>
      <c r="AH14" s="158"/>
      <c r="AI14" s="372">
        <f>AI11</f>
        <v>0</v>
      </c>
      <c r="AJ14" s="372"/>
      <c r="AK14" s="372"/>
      <c r="AL14" s="372"/>
      <c r="AM14" s="372"/>
      <c r="AN14" s="242" t="s">
        <v>4</v>
      </c>
      <c r="AO14" s="242"/>
      <c r="AP14" s="242"/>
      <c r="AQ14" s="242"/>
      <c r="AR14" s="242"/>
      <c r="AS14" s="242"/>
      <c r="AT14" s="242"/>
      <c r="AU14" s="242"/>
      <c r="AV14" s="242"/>
      <c r="AW14" s="241">
        <f>AW11</f>
        <v>2</v>
      </c>
      <c r="AX14" s="241"/>
      <c r="AY14" s="241"/>
      <c r="AZ14" s="241"/>
      <c r="BA14" s="241"/>
      <c r="BB14" s="32"/>
      <c r="BC14" s="32"/>
      <c r="BD14" s="32"/>
      <c r="BE14" s="33"/>
      <c r="BF14" s="33"/>
      <c r="BG14" s="33"/>
      <c r="BH14" s="34"/>
      <c r="BI14" s="34"/>
      <c r="BJ14" s="25"/>
      <c r="BK14" s="25"/>
      <c r="BL14" s="124"/>
      <c r="BM14" s="124"/>
      <c r="BN14" s="124"/>
      <c r="BO14" s="124"/>
      <c r="BP14" s="124"/>
      <c r="BQ14" s="125"/>
      <c r="BR14" s="125"/>
    </row>
    <row r="15" spans="1:70" ht="18" customHeight="1" x14ac:dyDescent="0.25"/>
    <row r="16" spans="1:70" ht="18" customHeight="1" x14ac:dyDescent="0.25">
      <c r="A16" s="8"/>
      <c r="B16" s="8"/>
      <c r="C16" s="8"/>
      <c r="E16" s="8"/>
      <c r="F16" s="36" t="s">
        <v>5</v>
      </c>
      <c r="BD16" s="1"/>
      <c r="BE16" s="1"/>
      <c r="BF16" s="1"/>
      <c r="BI16" s="2"/>
      <c r="BJ16" s="2"/>
      <c r="BK16" s="2"/>
      <c r="BL16" s="3"/>
      <c r="BM16" s="27"/>
      <c r="BN16" s="27"/>
      <c r="BO16" s="27"/>
      <c r="BP16" s="27"/>
      <c r="BQ16" s="5"/>
    </row>
    <row r="17" spans="1:70" ht="18" customHeight="1" thickBot="1" x14ac:dyDescent="0.3">
      <c r="A17" s="8"/>
      <c r="B17" s="8"/>
      <c r="C17" s="8"/>
      <c r="BD17" s="1"/>
      <c r="BE17" s="1"/>
      <c r="BF17" s="1"/>
      <c r="BI17" s="2"/>
      <c r="BJ17" s="2"/>
      <c r="BK17" s="2"/>
      <c r="BL17" s="3"/>
      <c r="BM17" s="4"/>
      <c r="BN17" s="4"/>
      <c r="BO17" s="4"/>
      <c r="BP17" s="4"/>
      <c r="BQ17" s="5"/>
    </row>
    <row r="18" spans="1:70" ht="18" customHeight="1" thickBot="1" x14ac:dyDescent="0.3">
      <c r="A18" s="8"/>
      <c r="B18" s="8"/>
      <c r="C18" s="8"/>
      <c r="D18" s="8"/>
      <c r="F18" s="235" t="s">
        <v>6</v>
      </c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7"/>
      <c r="AE18" s="232" t="s">
        <v>7</v>
      </c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4"/>
      <c r="AZ18" s="2"/>
      <c r="BA18" s="2"/>
      <c r="BB18" s="2"/>
      <c r="BC18" s="2"/>
      <c r="BE18" s="3"/>
      <c r="BF18" s="3"/>
      <c r="BG18" s="3"/>
      <c r="BH18" s="5"/>
      <c r="BI18" s="5"/>
      <c r="BJ18" s="5"/>
      <c r="BK18" s="6"/>
      <c r="BL18" s="6"/>
      <c r="BR18" s="5"/>
    </row>
    <row r="19" spans="1:70" ht="18" customHeight="1" x14ac:dyDescent="0.25">
      <c r="A19" s="8"/>
      <c r="B19" s="8"/>
      <c r="C19" s="8"/>
      <c r="D19" s="8"/>
      <c r="E19" s="37">
        <v>1</v>
      </c>
      <c r="F19" s="243" t="s">
        <v>59</v>
      </c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5"/>
      <c r="AD19" s="37">
        <v>1</v>
      </c>
      <c r="AE19" s="243" t="s">
        <v>60</v>
      </c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5"/>
      <c r="AZ19" s="2"/>
      <c r="BA19" s="2"/>
      <c r="BB19" s="2"/>
      <c r="BC19" s="2"/>
      <c r="BE19" s="3"/>
      <c r="BF19" s="3"/>
      <c r="BG19" s="3"/>
      <c r="BH19" s="5"/>
      <c r="BI19" s="5"/>
      <c r="BJ19" s="5"/>
      <c r="BK19" s="6"/>
      <c r="BL19" s="6"/>
      <c r="BR19" s="8"/>
    </row>
    <row r="20" spans="1:70" ht="18" customHeight="1" x14ac:dyDescent="0.25">
      <c r="A20" s="8"/>
      <c r="B20" s="8"/>
      <c r="C20" s="8"/>
      <c r="D20" s="8"/>
      <c r="E20" s="37">
        <v>2</v>
      </c>
      <c r="F20" s="222" t="s">
        <v>63</v>
      </c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4"/>
      <c r="AD20" s="37">
        <v>2</v>
      </c>
      <c r="AE20" s="222" t="s">
        <v>64</v>
      </c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4"/>
      <c r="AZ20" s="2"/>
      <c r="BA20" s="2"/>
      <c r="BB20" s="2"/>
      <c r="BC20" s="2"/>
      <c r="BE20" s="3"/>
      <c r="BF20" s="3"/>
      <c r="BG20" s="3"/>
      <c r="BH20" s="5"/>
      <c r="BI20" s="5"/>
      <c r="BJ20" s="5"/>
      <c r="BK20" s="6"/>
      <c r="BL20" s="6"/>
    </row>
    <row r="21" spans="1:70" ht="18" customHeight="1" x14ac:dyDescent="0.25">
      <c r="A21" s="8"/>
      <c r="B21" s="8"/>
      <c r="C21" s="8"/>
      <c r="D21" s="8"/>
      <c r="E21" s="37">
        <v>3</v>
      </c>
      <c r="F21" s="222" t="s">
        <v>65</v>
      </c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4"/>
      <c r="AD21" s="37">
        <v>3</v>
      </c>
      <c r="AE21" s="222" t="s">
        <v>67</v>
      </c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223"/>
      <c r="AS21" s="223"/>
      <c r="AT21" s="223"/>
      <c r="AU21" s="223"/>
      <c r="AV21" s="223"/>
      <c r="AW21" s="223"/>
      <c r="AX21" s="223"/>
      <c r="AY21" s="224"/>
      <c r="AZ21" s="84"/>
      <c r="BA21" s="2"/>
      <c r="BB21" s="2"/>
      <c r="BC21" s="2"/>
      <c r="BE21" s="3"/>
      <c r="BF21" s="3"/>
      <c r="BG21" s="3"/>
      <c r="BH21" s="5"/>
    </row>
    <row r="22" spans="1:70" ht="18" customHeight="1" x14ac:dyDescent="0.25">
      <c r="A22" s="8"/>
      <c r="B22" s="8"/>
      <c r="C22" s="8"/>
      <c r="D22" s="8"/>
      <c r="E22" s="37">
        <v>4</v>
      </c>
      <c r="F22" s="222" t="s">
        <v>68</v>
      </c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4"/>
      <c r="AD22" s="37">
        <v>4</v>
      </c>
      <c r="AE22" s="222" t="s">
        <v>61</v>
      </c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23"/>
      <c r="AU22" s="223"/>
      <c r="AV22" s="223"/>
      <c r="AW22" s="223"/>
      <c r="AX22" s="223"/>
      <c r="AY22" s="224"/>
      <c r="AZ22" s="117" t="s">
        <v>46</v>
      </c>
      <c r="BA22" s="2"/>
      <c r="BB22" s="2"/>
      <c r="BC22" s="2"/>
      <c r="BE22" s="3"/>
      <c r="BF22" s="3"/>
      <c r="BG22" s="3"/>
      <c r="BH22" s="5"/>
    </row>
    <row r="23" spans="1:70" ht="18" customHeight="1" x14ac:dyDescent="0.25">
      <c r="A23" s="8"/>
      <c r="B23" s="8"/>
      <c r="C23" s="8"/>
      <c r="D23" s="8"/>
      <c r="E23" s="37">
        <v>5</v>
      </c>
      <c r="F23" s="222" t="s">
        <v>69</v>
      </c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4"/>
      <c r="AD23" s="37">
        <v>5</v>
      </c>
      <c r="AE23" s="222" t="s">
        <v>66</v>
      </c>
      <c r="AF23" s="223"/>
      <c r="AG23" s="223"/>
      <c r="AH23" s="223"/>
      <c r="AI23" s="223"/>
      <c r="AJ23" s="223"/>
      <c r="AK23" s="223"/>
      <c r="AL23" s="223"/>
      <c r="AM23" s="223"/>
      <c r="AN23" s="223"/>
      <c r="AO23" s="223"/>
      <c r="AP23" s="223"/>
      <c r="AQ23" s="223"/>
      <c r="AR23" s="223"/>
      <c r="AS23" s="223"/>
      <c r="AT23" s="223"/>
      <c r="AU23" s="223"/>
      <c r="AV23" s="223"/>
      <c r="AW23" s="223"/>
      <c r="AX23" s="223"/>
      <c r="AY23" s="224"/>
      <c r="AZ23" s="117" t="s">
        <v>47</v>
      </c>
      <c r="BA23" s="2"/>
      <c r="BB23" s="2"/>
      <c r="BC23" s="2"/>
      <c r="BE23" s="3"/>
      <c r="BF23" s="3"/>
      <c r="BG23" s="3"/>
      <c r="BH23" s="5"/>
    </row>
    <row r="24" spans="1:70" ht="18" customHeight="1" thickBot="1" x14ac:dyDescent="0.3">
      <c r="A24" s="8"/>
      <c r="B24" s="8"/>
      <c r="C24" s="8"/>
      <c r="D24" s="8"/>
      <c r="E24" s="37">
        <v>6</v>
      </c>
      <c r="F24" s="226" t="s">
        <v>56</v>
      </c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8"/>
      <c r="AD24" s="37">
        <v>6</v>
      </c>
      <c r="AE24" s="226" t="s">
        <v>62</v>
      </c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8"/>
      <c r="AZ24" s="117" t="s">
        <v>48</v>
      </c>
      <c r="BA24" s="2"/>
      <c r="BB24" s="2"/>
      <c r="BC24" s="2"/>
      <c r="BE24" s="3"/>
      <c r="BF24" s="3"/>
      <c r="BG24" s="3"/>
      <c r="BH24" s="5"/>
    </row>
    <row r="25" spans="1:70" ht="18" customHeight="1" x14ac:dyDescent="0.25">
      <c r="A25" s="8"/>
      <c r="B25" s="8"/>
      <c r="C25" s="8"/>
      <c r="AS25" s="2"/>
      <c r="AT25" s="2"/>
      <c r="AU25" s="2"/>
      <c r="AV25" s="2"/>
      <c r="AW25" s="2"/>
      <c r="AX25" s="3"/>
      <c r="AY25" s="3"/>
      <c r="AZ25" s="3"/>
      <c r="BA25" s="5"/>
      <c r="BB25" s="5"/>
      <c r="BC25" s="5"/>
      <c r="BD25" s="6"/>
      <c r="BE25" s="6"/>
      <c r="BF25" s="6"/>
      <c r="BG25" s="6"/>
      <c r="BH25" s="6"/>
    </row>
    <row r="26" spans="1:70" ht="18" customHeight="1" x14ac:dyDescent="0.25">
      <c r="A26" s="8"/>
      <c r="B26" s="8"/>
      <c r="C26" s="8"/>
      <c r="E26" s="36" t="s">
        <v>9</v>
      </c>
      <c r="AS26" s="2"/>
      <c r="AT26" s="2"/>
      <c r="AU26" s="2"/>
      <c r="AV26" s="2"/>
      <c r="AW26" s="2"/>
      <c r="AX26" s="3"/>
      <c r="AY26" s="3"/>
      <c r="AZ26" s="3"/>
      <c r="BA26" s="5"/>
      <c r="BB26" s="5"/>
      <c r="BC26" s="5"/>
      <c r="BD26" s="6"/>
      <c r="BE26" s="6"/>
      <c r="BF26" s="6"/>
      <c r="BG26" s="6"/>
      <c r="BH26" s="6"/>
    </row>
    <row r="27" spans="1:70" ht="18" customHeight="1" thickBot="1" x14ac:dyDescent="0.3">
      <c r="A27" s="8"/>
      <c r="B27" s="8"/>
      <c r="C27" s="8"/>
      <c r="AS27" s="2"/>
      <c r="AT27" s="2"/>
      <c r="AU27" s="2"/>
      <c r="AV27" s="2"/>
      <c r="AW27" s="2"/>
      <c r="AX27" s="3"/>
      <c r="AY27" s="3"/>
      <c r="AZ27" s="3"/>
      <c r="BA27" s="5"/>
      <c r="BB27" s="5"/>
      <c r="BC27" s="5"/>
      <c r="BD27" s="6"/>
      <c r="BE27" s="6"/>
      <c r="BF27" s="6"/>
      <c r="BG27" s="6"/>
      <c r="BH27" s="6"/>
    </row>
    <row r="28" spans="1:70" ht="18" customHeight="1" thickBot="1" x14ac:dyDescent="0.3">
      <c r="A28" s="8"/>
      <c r="B28" s="352" t="s">
        <v>11</v>
      </c>
      <c r="C28" s="353"/>
      <c r="D28" s="144" t="s">
        <v>52</v>
      </c>
      <c r="E28" s="145"/>
      <c r="F28" s="145"/>
      <c r="G28" s="144" t="s">
        <v>50</v>
      </c>
      <c r="H28" s="145"/>
      <c r="I28" s="145"/>
      <c r="J28" s="145"/>
      <c r="K28" s="144" t="s">
        <v>12</v>
      </c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225"/>
      <c r="BB28" s="144" t="s">
        <v>13</v>
      </c>
      <c r="BC28" s="145"/>
      <c r="BD28" s="145"/>
      <c r="BE28" s="145"/>
      <c r="BF28" s="145"/>
      <c r="BG28" s="131"/>
      <c r="BH28" s="132"/>
    </row>
    <row r="29" spans="1:70" s="39" customFormat="1" ht="18" customHeight="1" x14ac:dyDescent="0.25">
      <c r="B29" s="354">
        <v>1</v>
      </c>
      <c r="C29" s="355"/>
      <c r="D29" s="146" t="s">
        <v>53</v>
      </c>
      <c r="E29" s="147"/>
      <c r="F29" s="147"/>
      <c r="G29" s="146">
        <f>$H$11</f>
        <v>0.41666666666666669</v>
      </c>
      <c r="H29" s="147"/>
      <c r="I29" s="147"/>
      <c r="J29" s="147"/>
      <c r="K29" s="214" t="str">
        <f>F23</f>
        <v>SV Frauenstein</v>
      </c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40" t="s">
        <v>23</v>
      </c>
      <c r="AG29" s="212" t="str">
        <f>F24</f>
        <v>TV Wallau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3"/>
      <c r="BB29" s="356"/>
      <c r="BC29" s="357"/>
      <c r="BD29" s="357"/>
      <c r="BE29" s="358"/>
      <c r="BF29" s="358"/>
      <c r="BG29" s="133"/>
      <c r="BH29" s="134"/>
    </row>
    <row r="30" spans="1:70" ht="18" customHeight="1" x14ac:dyDescent="0.25">
      <c r="A30" s="8"/>
      <c r="B30" s="247">
        <v>2</v>
      </c>
      <c r="C30" s="248"/>
      <c r="D30" s="139" t="s">
        <v>54</v>
      </c>
      <c r="E30" s="140"/>
      <c r="F30" s="140"/>
      <c r="G30" s="139">
        <f>G29+TEXT($U$11*($X$11/1440)+($AI$11/1440)+($AW$11/1440),"hh:mm")</f>
        <v>0.42708333333333337</v>
      </c>
      <c r="H30" s="140"/>
      <c r="I30" s="140"/>
      <c r="J30" s="140"/>
      <c r="K30" s="221" t="str">
        <f>AE23</f>
        <v>BSC Altenhain</v>
      </c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44" t="s">
        <v>23</v>
      </c>
      <c r="AG30" s="219" t="str">
        <f>AE24</f>
        <v>FV Delkenheim</v>
      </c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20"/>
      <c r="BB30" s="287"/>
      <c r="BC30" s="288"/>
      <c r="BD30" s="288"/>
      <c r="BE30" s="289"/>
      <c r="BF30" s="289"/>
      <c r="BG30" s="133"/>
      <c r="BH30" s="134"/>
    </row>
    <row r="31" spans="1:70" ht="18" customHeight="1" x14ac:dyDescent="0.25">
      <c r="A31" s="8"/>
      <c r="B31" s="349">
        <v>3</v>
      </c>
      <c r="C31" s="350"/>
      <c r="D31" s="139" t="s">
        <v>53</v>
      </c>
      <c r="E31" s="140"/>
      <c r="F31" s="140"/>
      <c r="G31" s="139">
        <f t="shared" ref="G31:G58" si="0">G30+TEXT($U$11*($X$11/1440)+($AI$11/1440)+($AW$11/1440),"hh:mm")</f>
        <v>0.43750000000000006</v>
      </c>
      <c r="H31" s="140"/>
      <c r="I31" s="140"/>
      <c r="J31" s="140"/>
      <c r="K31" s="221" t="str">
        <f>F19</f>
        <v>DJK Hochheim</v>
      </c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46" t="s">
        <v>23</v>
      </c>
      <c r="AG31" s="219" t="str">
        <f>F20</f>
        <v>FVGG Kastel</v>
      </c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20"/>
      <c r="BB31" s="287"/>
      <c r="BC31" s="288"/>
      <c r="BD31" s="288"/>
      <c r="BE31" s="289"/>
      <c r="BF31" s="289"/>
      <c r="BG31" s="133"/>
      <c r="BH31" s="134"/>
    </row>
    <row r="32" spans="1:70" ht="18" customHeight="1" x14ac:dyDescent="0.25">
      <c r="A32" s="8"/>
      <c r="B32" s="247">
        <v>4</v>
      </c>
      <c r="C32" s="248"/>
      <c r="D32" s="139" t="s">
        <v>54</v>
      </c>
      <c r="E32" s="140"/>
      <c r="F32" s="140"/>
      <c r="G32" s="139">
        <f t="shared" si="0"/>
        <v>0.44791666666666674</v>
      </c>
      <c r="H32" s="140"/>
      <c r="I32" s="140"/>
      <c r="J32" s="140"/>
      <c r="K32" s="221" t="str">
        <f>AE19</f>
        <v>FC Schwalbach</v>
      </c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44" t="s">
        <v>23</v>
      </c>
      <c r="AG32" s="219" t="str">
        <f>AE20</f>
        <v>FSV Schierstein 08</v>
      </c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20"/>
      <c r="BB32" s="287"/>
      <c r="BC32" s="288"/>
      <c r="BD32" s="288"/>
      <c r="BE32" s="289"/>
      <c r="BF32" s="289"/>
      <c r="BG32" s="133"/>
      <c r="BH32" s="134"/>
    </row>
    <row r="33" spans="1:60" ht="18" customHeight="1" x14ac:dyDescent="0.25">
      <c r="A33" s="8"/>
      <c r="B33" s="349">
        <v>5</v>
      </c>
      <c r="C33" s="350"/>
      <c r="D33" s="139" t="s">
        <v>53</v>
      </c>
      <c r="E33" s="140"/>
      <c r="F33" s="140"/>
      <c r="G33" s="139">
        <f t="shared" si="0"/>
        <v>0.45833333333333343</v>
      </c>
      <c r="H33" s="140"/>
      <c r="I33" s="140"/>
      <c r="J33" s="140"/>
      <c r="K33" s="221" t="str">
        <f>F22</f>
        <v>FC Mammolshain</v>
      </c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46" t="s">
        <v>23</v>
      </c>
      <c r="AG33" s="219" t="str">
        <f>F21</f>
        <v>SV Erbenheim</v>
      </c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20"/>
      <c r="BB33" s="287"/>
      <c r="BC33" s="288"/>
      <c r="BD33" s="288"/>
      <c r="BE33" s="289"/>
      <c r="BF33" s="289"/>
      <c r="BG33" s="133"/>
      <c r="BH33" s="134"/>
    </row>
    <row r="34" spans="1:60" ht="18" customHeight="1" x14ac:dyDescent="0.25">
      <c r="A34" s="8"/>
      <c r="B34" s="247">
        <v>6</v>
      </c>
      <c r="C34" s="248"/>
      <c r="D34" s="139" t="s">
        <v>54</v>
      </c>
      <c r="E34" s="140"/>
      <c r="F34" s="140"/>
      <c r="G34" s="139">
        <f t="shared" si="0"/>
        <v>0.46875000000000011</v>
      </c>
      <c r="H34" s="140"/>
      <c r="I34" s="140"/>
      <c r="J34" s="140"/>
      <c r="K34" s="221" t="str">
        <f>AE22</f>
        <v>FC Fortuna Höchst</v>
      </c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44" t="s">
        <v>23</v>
      </c>
      <c r="AG34" s="219" t="str">
        <f>AE21</f>
        <v>VFR Wiesbaden</v>
      </c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20"/>
      <c r="BB34" s="287"/>
      <c r="BC34" s="288"/>
      <c r="BD34" s="288"/>
      <c r="BE34" s="289"/>
      <c r="BF34" s="289"/>
      <c r="BG34" s="133"/>
      <c r="BH34" s="134"/>
    </row>
    <row r="35" spans="1:60" ht="18" customHeight="1" x14ac:dyDescent="0.25">
      <c r="A35" s="8"/>
      <c r="B35" s="247">
        <v>7</v>
      </c>
      <c r="C35" s="248"/>
      <c r="D35" s="139" t="s">
        <v>53</v>
      </c>
      <c r="E35" s="140"/>
      <c r="F35" s="140"/>
      <c r="G35" s="139">
        <f t="shared" si="0"/>
        <v>0.4791666666666668</v>
      </c>
      <c r="H35" s="140"/>
      <c r="I35" s="140"/>
      <c r="J35" s="140"/>
      <c r="K35" s="221" t="str">
        <f>F24</f>
        <v>TV Wallau</v>
      </c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44" t="s">
        <v>23</v>
      </c>
      <c r="AG35" s="219" t="str">
        <f>F19</f>
        <v>DJK Hochheim</v>
      </c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20"/>
      <c r="BB35" s="287"/>
      <c r="BC35" s="288"/>
      <c r="BD35" s="288"/>
      <c r="BE35" s="289"/>
      <c r="BF35" s="289"/>
      <c r="BG35" s="133"/>
      <c r="BH35" s="134"/>
    </row>
    <row r="36" spans="1:60" ht="18" customHeight="1" x14ac:dyDescent="0.25">
      <c r="A36" s="8"/>
      <c r="B36" s="247">
        <v>8</v>
      </c>
      <c r="C36" s="248"/>
      <c r="D36" s="139" t="s">
        <v>54</v>
      </c>
      <c r="E36" s="140"/>
      <c r="F36" s="140"/>
      <c r="G36" s="139">
        <f t="shared" si="0"/>
        <v>0.48958333333333348</v>
      </c>
      <c r="H36" s="140"/>
      <c r="I36" s="140"/>
      <c r="J36" s="140"/>
      <c r="K36" s="221" t="str">
        <f>AE24</f>
        <v>FV Delkenheim</v>
      </c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44" t="s">
        <v>23</v>
      </c>
      <c r="AG36" s="219" t="str">
        <f>AE19</f>
        <v>FC Schwalbach</v>
      </c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20"/>
      <c r="BB36" s="287"/>
      <c r="BC36" s="288"/>
      <c r="BD36" s="288"/>
      <c r="BE36" s="289"/>
      <c r="BF36" s="289"/>
      <c r="BG36" s="133"/>
      <c r="BH36" s="134"/>
    </row>
    <row r="37" spans="1:60" ht="18" customHeight="1" x14ac:dyDescent="0.25">
      <c r="A37" s="8"/>
      <c r="B37" s="349">
        <v>9</v>
      </c>
      <c r="C37" s="350"/>
      <c r="D37" s="139" t="s">
        <v>53</v>
      </c>
      <c r="E37" s="140"/>
      <c r="F37" s="140"/>
      <c r="G37" s="139">
        <f t="shared" si="0"/>
        <v>0.50000000000000011</v>
      </c>
      <c r="H37" s="140"/>
      <c r="I37" s="140"/>
      <c r="J37" s="140"/>
      <c r="K37" s="221" t="str">
        <f>F21</f>
        <v>SV Erbenheim</v>
      </c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46" t="s">
        <v>23</v>
      </c>
      <c r="AG37" s="219" t="str">
        <f>F23</f>
        <v>SV Frauenstein</v>
      </c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20"/>
      <c r="BB37" s="287"/>
      <c r="BC37" s="288"/>
      <c r="BD37" s="288"/>
      <c r="BE37" s="289"/>
      <c r="BF37" s="289"/>
      <c r="BG37" s="133"/>
      <c r="BH37" s="134"/>
    </row>
    <row r="38" spans="1:60" ht="18" customHeight="1" x14ac:dyDescent="0.25">
      <c r="A38" s="8"/>
      <c r="B38" s="247">
        <v>10</v>
      </c>
      <c r="C38" s="248"/>
      <c r="D38" s="139" t="s">
        <v>54</v>
      </c>
      <c r="E38" s="140"/>
      <c r="F38" s="140"/>
      <c r="G38" s="139">
        <f t="shared" si="0"/>
        <v>0.51041666666666674</v>
      </c>
      <c r="H38" s="140"/>
      <c r="I38" s="140"/>
      <c r="J38" s="140"/>
      <c r="K38" s="221" t="str">
        <f>AE21</f>
        <v>VFR Wiesbaden</v>
      </c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44" t="s">
        <v>23</v>
      </c>
      <c r="AG38" s="219" t="str">
        <f>AE23</f>
        <v>BSC Altenhain</v>
      </c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20"/>
      <c r="BB38" s="287"/>
      <c r="BC38" s="288"/>
      <c r="BD38" s="288"/>
      <c r="BE38" s="289"/>
      <c r="BF38" s="289"/>
      <c r="BG38" s="133"/>
      <c r="BH38" s="134"/>
    </row>
    <row r="39" spans="1:60" ht="18" customHeight="1" x14ac:dyDescent="0.25">
      <c r="A39" s="8"/>
      <c r="B39" s="349">
        <v>11</v>
      </c>
      <c r="C39" s="350"/>
      <c r="D39" s="139" t="s">
        <v>53</v>
      </c>
      <c r="E39" s="140"/>
      <c r="F39" s="140"/>
      <c r="G39" s="139">
        <f t="shared" si="0"/>
        <v>0.52083333333333337</v>
      </c>
      <c r="H39" s="140"/>
      <c r="I39" s="140"/>
      <c r="J39" s="140"/>
      <c r="K39" s="221" t="str">
        <f>F20</f>
        <v>FVGG Kastel</v>
      </c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46" t="s">
        <v>23</v>
      </c>
      <c r="AG39" s="219" t="str">
        <f>F22</f>
        <v>FC Mammolshain</v>
      </c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20"/>
      <c r="BB39" s="287"/>
      <c r="BC39" s="288"/>
      <c r="BD39" s="288"/>
      <c r="BE39" s="289"/>
      <c r="BF39" s="289"/>
      <c r="BG39" s="133"/>
      <c r="BH39" s="134"/>
    </row>
    <row r="40" spans="1:60" ht="18" customHeight="1" x14ac:dyDescent="0.25">
      <c r="A40" s="8"/>
      <c r="B40" s="247">
        <v>12</v>
      </c>
      <c r="C40" s="248"/>
      <c r="D40" s="139" t="s">
        <v>54</v>
      </c>
      <c r="E40" s="140"/>
      <c r="F40" s="140"/>
      <c r="G40" s="139">
        <f t="shared" si="0"/>
        <v>0.53125</v>
      </c>
      <c r="H40" s="140"/>
      <c r="I40" s="140"/>
      <c r="J40" s="140"/>
      <c r="K40" s="221" t="str">
        <f>AE20</f>
        <v>FSV Schierstein 08</v>
      </c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44" t="s">
        <v>23</v>
      </c>
      <c r="AG40" s="219" t="str">
        <f>AE22</f>
        <v>FC Fortuna Höchst</v>
      </c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20"/>
      <c r="BB40" s="287"/>
      <c r="BC40" s="288"/>
      <c r="BD40" s="288"/>
      <c r="BE40" s="289"/>
      <c r="BF40" s="289"/>
      <c r="BG40" s="133"/>
      <c r="BH40" s="134"/>
    </row>
    <row r="41" spans="1:60" ht="18" customHeight="1" x14ac:dyDescent="0.25">
      <c r="A41" s="8"/>
      <c r="B41" s="247">
        <v>13</v>
      </c>
      <c r="C41" s="248"/>
      <c r="D41" s="139" t="s">
        <v>53</v>
      </c>
      <c r="E41" s="140"/>
      <c r="F41" s="140"/>
      <c r="G41" s="139">
        <f t="shared" si="0"/>
        <v>0.54166666666666663</v>
      </c>
      <c r="H41" s="140"/>
      <c r="I41" s="140"/>
      <c r="J41" s="140"/>
      <c r="K41" s="221" t="str">
        <f>F24</f>
        <v>TV Wallau</v>
      </c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44" t="s">
        <v>23</v>
      </c>
      <c r="AG41" s="219" t="str">
        <f>F21</f>
        <v>SV Erbenheim</v>
      </c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20"/>
      <c r="BB41" s="287"/>
      <c r="BC41" s="288"/>
      <c r="BD41" s="288"/>
      <c r="BE41" s="289"/>
      <c r="BF41" s="289"/>
      <c r="BG41" s="133"/>
      <c r="BH41" s="134"/>
    </row>
    <row r="42" spans="1:60" ht="18" customHeight="1" x14ac:dyDescent="0.25">
      <c r="A42" s="8"/>
      <c r="B42" s="247">
        <v>14</v>
      </c>
      <c r="C42" s="248"/>
      <c r="D42" s="139" t="s">
        <v>54</v>
      </c>
      <c r="E42" s="140"/>
      <c r="F42" s="140"/>
      <c r="G42" s="139">
        <f t="shared" si="0"/>
        <v>0.55208333333333326</v>
      </c>
      <c r="H42" s="140"/>
      <c r="I42" s="140"/>
      <c r="J42" s="140"/>
      <c r="K42" s="221" t="str">
        <f>AE24</f>
        <v>FV Delkenheim</v>
      </c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44" t="s">
        <v>23</v>
      </c>
      <c r="AG42" s="219" t="str">
        <f>AE21</f>
        <v>VFR Wiesbaden</v>
      </c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20"/>
      <c r="BB42" s="287"/>
      <c r="BC42" s="288"/>
      <c r="BD42" s="288"/>
      <c r="BE42" s="289"/>
      <c r="BF42" s="289"/>
      <c r="BG42" s="133"/>
      <c r="BH42" s="134"/>
    </row>
    <row r="43" spans="1:60" ht="18" customHeight="1" x14ac:dyDescent="0.25">
      <c r="A43" s="8"/>
      <c r="B43" s="349">
        <v>15</v>
      </c>
      <c r="C43" s="350"/>
      <c r="D43" s="139" t="s">
        <v>53</v>
      </c>
      <c r="E43" s="140"/>
      <c r="F43" s="140"/>
      <c r="G43" s="139">
        <f t="shared" si="0"/>
        <v>0.56249999999999989</v>
      </c>
      <c r="H43" s="140"/>
      <c r="I43" s="140"/>
      <c r="J43" s="140"/>
      <c r="K43" s="221" t="str">
        <f>F22</f>
        <v>FC Mammolshain</v>
      </c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46" t="s">
        <v>23</v>
      </c>
      <c r="AG43" s="219" t="str">
        <f>F19</f>
        <v>DJK Hochheim</v>
      </c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20"/>
      <c r="BB43" s="287"/>
      <c r="BC43" s="288"/>
      <c r="BD43" s="288"/>
      <c r="BE43" s="289"/>
      <c r="BF43" s="289"/>
      <c r="BG43" s="133"/>
      <c r="BH43" s="134"/>
    </row>
    <row r="44" spans="1:60" ht="18" customHeight="1" x14ac:dyDescent="0.25">
      <c r="A44" s="8"/>
      <c r="B44" s="247">
        <v>16</v>
      </c>
      <c r="C44" s="248"/>
      <c r="D44" s="139" t="s">
        <v>54</v>
      </c>
      <c r="E44" s="140"/>
      <c r="F44" s="140"/>
      <c r="G44" s="139">
        <f t="shared" si="0"/>
        <v>0.57291666666666652</v>
      </c>
      <c r="H44" s="140"/>
      <c r="I44" s="140"/>
      <c r="J44" s="140"/>
      <c r="K44" s="221" t="str">
        <f>AE22</f>
        <v>FC Fortuna Höchst</v>
      </c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44" t="s">
        <v>23</v>
      </c>
      <c r="AG44" s="219" t="str">
        <f>AE19</f>
        <v>FC Schwalbach</v>
      </c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20"/>
      <c r="BB44" s="287"/>
      <c r="BC44" s="288"/>
      <c r="BD44" s="288"/>
      <c r="BE44" s="289"/>
      <c r="BF44" s="289"/>
      <c r="BG44" s="133"/>
      <c r="BH44" s="134"/>
    </row>
    <row r="45" spans="1:60" ht="18" customHeight="1" x14ac:dyDescent="0.25">
      <c r="A45" s="8"/>
      <c r="B45" s="349">
        <v>17</v>
      </c>
      <c r="C45" s="350"/>
      <c r="D45" s="139" t="s">
        <v>53</v>
      </c>
      <c r="E45" s="140"/>
      <c r="F45" s="140"/>
      <c r="G45" s="139">
        <f t="shared" si="0"/>
        <v>0.58333333333333315</v>
      </c>
      <c r="H45" s="140"/>
      <c r="I45" s="140"/>
      <c r="J45" s="140"/>
      <c r="K45" s="221" t="str">
        <f>F23</f>
        <v>SV Frauenstein</v>
      </c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46" t="s">
        <v>23</v>
      </c>
      <c r="AG45" s="219" t="str">
        <f>F20</f>
        <v>FVGG Kastel</v>
      </c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20"/>
      <c r="BB45" s="287"/>
      <c r="BC45" s="288"/>
      <c r="BD45" s="288"/>
      <c r="BE45" s="289"/>
      <c r="BF45" s="289"/>
      <c r="BG45" s="133"/>
      <c r="BH45" s="134"/>
    </row>
    <row r="46" spans="1:60" ht="18" customHeight="1" x14ac:dyDescent="0.25">
      <c r="A46" s="8"/>
      <c r="B46" s="247">
        <v>18</v>
      </c>
      <c r="C46" s="248"/>
      <c r="D46" s="139" t="s">
        <v>54</v>
      </c>
      <c r="E46" s="140"/>
      <c r="F46" s="140"/>
      <c r="G46" s="139">
        <f t="shared" si="0"/>
        <v>0.59374999999999978</v>
      </c>
      <c r="H46" s="140"/>
      <c r="I46" s="140"/>
      <c r="J46" s="140"/>
      <c r="K46" s="221" t="str">
        <f>AE23</f>
        <v>BSC Altenhain</v>
      </c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44" t="s">
        <v>23</v>
      </c>
      <c r="AG46" s="219" t="str">
        <f>AE20</f>
        <v>FSV Schierstein 08</v>
      </c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20"/>
      <c r="BB46" s="287"/>
      <c r="BC46" s="288"/>
      <c r="BD46" s="288"/>
      <c r="BE46" s="289"/>
      <c r="BF46" s="289"/>
      <c r="BG46" s="133"/>
      <c r="BH46" s="134"/>
    </row>
    <row r="47" spans="1:60" ht="18" customHeight="1" x14ac:dyDescent="0.25">
      <c r="A47" s="8"/>
      <c r="B47" s="247">
        <v>19</v>
      </c>
      <c r="C47" s="248"/>
      <c r="D47" s="139" t="s">
        <v>53</v>
      </c>
      <c r="E47" s="140"/>
      <c r="F47" s="140"/>
      <c r="G47" s="139">
        <f t="shared" si="0"/>
        <v>0.60416666666666641</v>
      </c>
      <c r="H47" s="140"/>
      <c r="I47" s="140"/>
      <c r="J47" s="140"/>
      <c r="K47" s="221" t="str">
        <f>F22</f>
        <v>FC Mammolshain</v>
      </c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44" t="s">
        <v>23</v>
      </c>
      <c r="AG47" s="219" t="str">
        <f>F24</f>
        <v>TV Wallau</v>
      </c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20"/>
      <c r="BB47" s="287"/>
      <c r="BC47" s="288"/>
      <c r="BD47" s="288"/>
      <c r="BE47" s="289"/>
      <c r="BF47" s="289"/>
      <c r="BG47" s="133"/>
      <c r="BH47" s="134"/>
    </row>
    <row r="48" spans="1:60" ht="18" customHeight="1" x14ac:dyDescent="0.25">
      <c r="A48" s="8"/>
      <c r="B48" s="247">
        <v>20</v>
      </c>
      <c r="C48" s="248"/>
      <c r="D48" s="139" t="s">
        <v>54</v>
      </c>
      <c r="E48" s="140"/>
      <c r="F48" s="140"/>
      <c r="G48" s="139">
        <f t="shared" si="0"/>
        <v>0.61458333333333304</v>
      </c>
      <c r="H48" s="140"/>
      <c r="I48" s="140"/>
      <c r="J48" s="140"/>
      <c r="K48" s="221" t="str">
        <f>AE22</f>
        <v>FC Fortuna Höchst</v>
      </c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44" t="s">
        <v>23</v>
      </c>
      <c r="AG48" s="219" t="str">
        <f>AE24</f>
        <v>FV Delkenheim</v>
      </c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20"/>
      <c r="BB48" s="287"/>
      <c r="BC48" s="288"/>
      <c r="BD48" s="288"/>
      <c r="BE48" s="289"/>
      <c r="BF48" s="289"/>
      <c r="BG48" s="133"/>
      <c r="BH48" s="134"/>
    </row>
    <row r="49" spans="1:70" ht="18" customHeight="1" x14ac:dyDescent="0.25">
      <c r="A49" s="8"/>
      <c r="B49" s="349">
        <v>21</v>
      </c>
      <c r="C49" s="350"/>
      <c r="D49" s="139" t="s">
        <v>53</v>
      </c>
      <c r="E49" s="140"/>
      <c r="F49" s="140"/>
      <c r="G49" s="139">
        <f t="shared" si="0"/>
        <v>0.62499999999999967</v>
      </c>
      <c r="H49" s="140"/>
      <c r="I49" s="140"/>
      <c r="J49" s="140"/>
      <c r="K49" s="221" t="str">
        <f>F20</f>
        <v>FVGG Kastel</v>
      </c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46" t="s">
        <v>23</v>
      </c>
      <c r="AG49" s="219" t="str">
        <f>F21</f>
        <v>SV Erbenheim</v>
      </c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20"/>
      <c r="BB49" s="287"/>
      <c r="BC49" s="288"/>
      <c r="BD49" s="288"/>
      <c r="BE49" s="289"/>
      <c r="BF49" s="289"/>
      <c r="BG49" s="133"/>
      <c r="BH49" s="134"/>
    </row>
    <row r="50" spans="1:70" ht="18" customHeight="1" x14ac:dyDescent="0.25">
      <c r="A50" s="8"/>
      <c r="B50" s="247">
        <v>22</v>
      </c>
      <c r="C50" s="248"/>
      <c r="D50" s="139" t="s">
        <v>54</v>
      </c>
      <c r="E50" s="140"/>
      <c r="F50" s="140"/>
      <c r="G50" s="139">
        <f t="shared" si="0"/>
        <v>0.6354166666666663</v>
      </c>
      <c r="H50" s="140"/>
      <c r="I50" s="140"/>
      <c r="J50" s="140"/>
      <c r="K50" s="221" t="str">
        <f>AE20</f>
        <v>FSV Schierstein 08</v>
      </c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44" t="s">
        <v>23</v>
      </c>
      <c r="AG50" s="219" t="str">
        <f>AE21</f>
        <v>VFR Wiesbaden</v>
      </c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20"/>
      <c r="BB50" s="287"/>
      <c r="BC50" s="288"/>
      <c r="BD50" s="288"/>
      <c r="BE50" s="289"/>
      <c r="BF50" s="289"/>
      <c r="BG50" s="133"/>
      <c r="BH50" s="134"/>
    </row>
    <row r="51" spans="1:70" ht="18" customHeight="1" x14ac:dyDescent="0.25">
      <c r="A51" s="8"/>
      <c r="B51" s="349">
        <v>23</v>
      </c>
      <c r="C51" s="350"/>
      <c r="D51" s="139" t="s">
        <v>53</v>
      </c>
      <c r="E51" s="140"/>
      <c r="F51" s="140"/>
      <c r="G51" s="139">
        <f t="shared" si="0"/>
        <v>0.64583333333333293</v>
      </c>
      <c r="H51" s="140"/>
      <c r="I51" s="140"/>
      <c r="J51" s="140"/>
      <c r="K51" s="221" t="str">
        <f>F19</f>
        <v>DJK Hochheim</v>
      </c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46" t="s">
        <v>23</v>
      </c>
      <c r="AG51" s="219" t="str">
        <f>F23</f>
        <v>SV Frauenstein</v>
      </c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20"/>
      <c r="BB51" s="287"/>
      <c r="BC51" s="288"/>
      <c r="BD51" s="288"/>
      <c r="BE51" s="289"/>
      <c r="BF51" s="289"/>
      <c r="BG51" s="133"/>
      <c r="BH51" s="134"/>
    </row>
    <row r="52" spans="1:70" ht="18" customHeight="1" x14ac:dyDescent="0.25">
      <c r="A52" s="8"/>
      <c r="B52" s="247">
        <v>24</v>
      </c>
      <c r="C52" s="248"/>
      <c r="D52" s="139" t="s">
        <v>54</v>
      </c>
      <c r="E52" s="140"/>
      <c r="F52" s="140"/>
      <c r="G52" s="139">
        <f t="shared" si="0"/>
        <v>0.65624999999999956</v>
      </c>
      <c r="H52" s="140"/>
      <c r="I52" s="140"/>
      <c r="J52" s="140"/>
      <c r="K52" s="221" t="str">
        <f>AE19</f>
        <v>FC Schwalbach</v>
      </c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44" t="s">
        <v>23</v>
      </c>
      <c r="AG52" s="219" t="str">
        <f>AE23</f>
        <v>BSC Altenhain</v>
      </c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20"/>
      <c r="BB52" s="287"/>
      <c r="BC52" s="288"/>
      <c r="BD52" s="288"/>
      <c r="BE52" s="289"/>
      <c r="BF52" s="289"/>
      <c r="BG52" s="133"/>
      <c r="BH52" s="134"/>
      <c r="BI52" s="49"/>
      <c r="BJ52" s="49"/>
      <c r="BK52" s="49"/>
      <c r="BL52" s="6"/>
      <c r="BM52" s="1"/>
      <c r="BN52" s="1"/>
      <c r="BO52" s="1"/>
      <c r="BP52" s="1"/>
      <c r="BR52" s="61"/>
    </row>
    <row r="53" spans="1:70" ht="18" customHeight="1" x14ac:dyDescent="0.25">
      <c r="A53" s="8"/>
      <c r="B53" s="247">
        <v>25</v>
      </c>
      <c r="C53" s="248"/>
      <c r="D53" s="139" t="s">
        <v>53</v>
      </c>
      <c r="E53" s="140"/>
      <c r="F53" s="140"/>
      <c r="G53" s="139">
        <f t="shared" si="0"/>
        <v>0.66666666666666619</v>
      </c>
      <c r="H53" s="140"/>
      <c r="I53" s="140"/>
      <c r="J53" s="140"/>
      <c r="K53" s="221" t="str">
        <f>F24</f>
        <v>TV Wallau</v>
      </c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44" t="s">
        <v>23</v>
      </c>
      <c r="AG53" s="219" t="str">
        <f>F20</f>
        <v>FVGG Kastel</v>
      </c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20"/>
      <c r="BB53" s="287"/>
      <c r="BC53" s="288"/>
      <c r="BD53" s="288"/>
      <c r="BE53" s="289"/>
      <c r="BF53" s="289"/>
      <c r="BG53" s="133"/>
      <c r="BH53" s="134"/>
      <c r="BI53" s="49"/>
      <c r="BJ53" s="49"/>
      <c r="BK53" s="49"/>
      <c r="BL53" s="6"/>
      <c r="BM53" s="1"/>
      <c r="BN53" s="1"/>
      <c r="BO53" s="1"/>
      <c r="BP53" s="1"/>
      <c r="BR53" s="61"/>
    </row>
    <row r="54" spans="1:70" ht="18" customHeight="1" x14ac:dyDescent="0.25">
      <c r="A54" s="8"/>
      <c r="B54" s="247">
        <v>26</v>
      </c>
      <c r="C54" s="248"/>
      <c r="D54" s="139" t="s">
        <v>54</v>
      </c>
      <c r="E54" s="140"/>
      <c r="F54" s="140"/>
      <c r="G54" s="139">
        <f t="shared" si="0"/>
        <v>0.67708333333333282</v>
      </c>
      <c r="H54" s="140"/>
      <c r="I54" s="140"/>
      <c r="J54" s="140"/>
      <c r="K54" s="221" t="str">
        <f>AE24</f>
        <v>FV Delkenheim</v>
      </c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44" t="s">
        <v>23</v>
      </c>
      <c r="AG54" s="219" t="str">
        <f>AE20</f>
        <v>FSV Schierstein 08</v>
      </c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20"/>
      <c r="BB54" s="287"/>
      <c r="BC54" s="288"/>
      <c r="BD54" s="288"/>
      <c r="BE54" s="289"/>
      <c r="BF54" s="289"/>
      <c r="BG54" s="133"/>
      <c r="BH54" s="134"/>
      <c r="BI54" s="49"/>
      <c r="BJ54" s="49"/>
      <c r="BK54" s="49"/>
      <c r="BL54" s="6"/>
      <c r="BM54" s="1"/>
      <c r="BN54" s="1"/>
      <c r="BO54" s="1"/>
      <c r="BP54" s="1"/>
      <c r="BR54" s="61"/>
    </row>
    <row r="55" spans="1:70" ht="18" customHeight="1" x14ac:dyDescent="0.25">
      <c r="A55" s="8"/>
      <c r="B55" s="349">
        <v>27</v>
      </c>
      <c r="C55" s="350"/>
      <c r="D55" s="139" t="s">
        <v>53</v>
      </c>
      <c r="E55" s="140"/>
      <c r="F55" s="140"/>
      <c r="G55" s="139">
        <f t="shared" si="0"/>
        <v>0.68749999999999944</v>
      </c>
      <c r="H55" s="140"/>
      <c r="I55" s="140"/>
      <c r="J55" s="140"/>
      <c r="K55" s="221" t="str">
        <f>F21</f>
        <v>SV Erbenheim</v>
      </c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46" t="s">
        <v>23</v>
      </c>
      <c r="AG55" s="219" t="str">
        <f>F19</f>
        <v>DJK Hochheim</v>
      </c>
      <c r="AH55" s="219"/>
      <c r="AI55" s="219"/>
      <c r="AJ55" s="219"/>
      <c r="AK55" s="219"/>
      <c r="AL55" s="219"/>
      <c r="AM55" s="219"/>
      <c r="AN55" s="219"/>
      <c r="AO55" s="219"/>
      <c r="AP55" s="219"/>
      <c r="AQ55" s="219"/>
      <c r="AR55" s="219"/>
      <c r="AS55" s="219"/>
      <c r="AT55" s="219"/>
      <c r="AU55" s="219"/>
      <c r="AV55" s="219"/>
      <c r="AW55" s="219"/>
      <c r="AX55" s="219"/>
      <c r="AY55" s="219"/>
      <c r="AZ55" s="219"/>
      <c r="BA55" s="220"/>
      <c r="BB55" s="287"/>
      <c r="BC55" s="288"/>
      <c r="BD55" s="288"/>
      <c r="BE55" s="289"/>
      <c r="BF55" s="289"/>
      <c r="BG55" s="133"/>
      <c r="BH55" s="134"/>
      <c r="BI55" s="49"/>
      <c r="BJ55" s="49"/>
      <c r="BK55" s="49"/>
      <c r="BL55" s="6"/>
      <c r="BM55" s="1"/>
      <c r="BN55" s="1"/>
      <c r="BO55" s="1"/>
      <c r="BP55" s="1"/>
      <c r="BR55" s="61"/>
    </row>
    <row r="56" spans="1:70" ht="18" customHeight="1" x14ac:dyDescent="0.25">
      <c r="A56" s="8"/>
      <c r="B56" s="247">
        <v>28</v>
      </c>
      <c r="C56" s="248"/>
      <c r="D56" s="139" t="s">
        <v>54</v>
      </c>
      <c r="E56" s="140"/>
      <c r="F56" s="140"/>
      <c r="G56" s="139">
        <f t="shared" si="0"/>
        <v>0.69791666666666607</v>
      </c>
      <c r="H56" s="140"/>
      <c r="I56" s="140"/>
      <c r="J56" s="140"/>
      <c r="K56" s="221" t="str">
        <f>AE21</f>
        <v>VFR Wiesbaden</v>
      </c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44" t="s">
        <v>23</v>
      </c>
      <c r="AG56" s="219" t="str">
        <f>AE19</f>
        <v>FC Schwalbach</v>
      </c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20"/>
      <c r="BB56" s="287"/>
      <c r="BC56" s="288"/>
      <c r="BD56" s="288"/>
      <c r="BE56" s="289"/>
      <c r="BF56" s="289"/>
      <c r="BG56" s="133"/>
      <c r="BH56" s="134"/>
      <c r="BI56" s="49"/>
      <c r="BJ56" s="49"/>
      <c r="BK56" s="49"/>
      <c r="BL56" s="6"/>
      <c r="BM56" s="4"/>
      <c r="BN56" s="4"/>
      <c r="BO56" s="4"/>
      <c r="BP56" s="4"/>
      <c r="BR56" s="61"/>
    </row>
    <row r="57" spans="1:70" ht="18" customHeight="1" x14ac:dyDescent="0.25">
      <c r="A57" s="8"/>
      <c r="B57" s="349">
        <v>29</v>
      </c>
      <c r="C57" s="350"/>
      <c r="D57" s="139" t="s">
        <v>53</v>
      </c>
      <c r="E57" s="140"/>
      <c r="F57" s="140"/>
      <c r="G57" s="139">
        <f>G56+TEXT($U$11*($X$11/1440)+($AI$11/1440)+($AW$11/1440),"hh:mm")</f>
        <v>0.7083333333333327</v>
      </c>
      <c r="H57" s="140"/>
      <c r="I57" s="140"/>
      <c r="J57" s="140"/>
      <c r="K57" s="221" t="str">
        <f>F23</f>
        <v>SV Frauenstein</v>
      </c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46" t="s">
        <v>23</v>
      </c>
      <c r="AG57" s="219" t="str">
        <f>F22</f>
        <v>FC Mammolshain</v>
      </c>
      <c r="AH57" s="219"/>
      <c r="AI57" s="219"/>
      <c r="AJ57" s="219"/>
      <c r="AK57" s="219"/>
      <c r="AL57" s="219"/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20"/>
      <c r="BB57" s="287"/>
      <c r="BC57" s="288"/>
      <c r="BD57" s="288"/>
      <c r="BE57" s="289"/>
      <c r="BF57" s="289"/>
      <c r="BG57" s="133"/>
      <c r="BH57" s="134"/>
      <c r="BI57" s="49"/>
      <c r="BJ57" s="49"/>
      <c r="BK57" s="49"/>
      <c r="BL57" s="6"/>
      <c r="BM57" s="64"/>
      <c r="BN57" s="64"/>
      <c r="BO57" s="64"/>
      <c r="BP57" s="64"/>
      <c r="BR57" s="61"/>
    </row>
    <row r="58" spans="1:70" ht="18" customHeight="1" thickBot="1" x14ac:dyDescent="0.3">
      <c r="A58" s="8"/>
      <c r="B58" s="320">
        <v>30</v>
      </c>
      <c r="C58" s="321"/>
      <c r="D58" s="141" t="s">
        <v>54</v>
      </c>
      <c r="E58" s="142"/>
      <c r="F58" s="143"/>
      <c r="G58" s="141">
        <f t="shared" si="0"/>
        <v>0.71874999999999933</v>
      </c>
      <c r="H58" s="142"/>
      <c r="I58" s="142"/>
      <c r="J58" s="143"/>
      <c r="K58" s="251" t="str">
        <f>AE23</f>
        <v>BSC Altenhain</v>
      </c>
      <c r="L58" s="249"/>
      <c r="M58" s="249"/>
      <c r="N58" s="249"/>
      <c r="O58" s="249"/>
      <c r="P58" s="249"/>
      <c r="Q58" s="249"/>
      <c r="R58" s="249"/>
      <c r="S58" s="249"/>
      <c r="T58" s="249"/>
      <c r="U58" s="249"/>
      <c r="V58" s="249"/>
      <c r="W58" s="249"/>
      <c r="X58" s="249"/>
      <c r="Y58" s="249"/>
      <c r="Z58" s="249"/>
      <c r="AA58" s="249"/>
      <c r="AB58" s="249"/>
      <c r="AC58" s="249"/>
      <c r="AD58" s="249"/>
      <c r="AE58" s="249"/>
      <c r="AF58" s="65" t="s">
        <v>23</v>
      </c>
      <c r="AG58" s="249" t="str">
        <f>AE22</f>
        <v>FC Fortuna Höchst</v>
      </c>
      <c r="AH58" s="249"/>
      <c r="AI58" s="249"/>
      <c r="AJ58" s="249"/>
      <c r="AK58" s="249"/>
      <c r="AL58" s="249"/>
      <c r="AM58" s="249"/>
      <c r="AN58" s="249"/>
      <c r="AO58" s="249"/>
      <c r="AP58" s="249"/>
      <c r="AQ58" s="249"/>
      <c r="AR58" s="249"/>
      <c r="AS58" s="249"/>
      <c r="AT58" s="249"/>
      <c r="AU58" s="249"/>
      <c r="AV58" s="249"/>
      <c r="AW58" s="249"/>
      <c r="AX58" s="249"/>
      <c r="AY58" s="249"/>
      <c r="AZ58" s="249"/>
      <c r="BA58" s="250"/>
      <c r="BB58" s="322"/>
      <c r="BC58" s="323"/>
      <c r="BD58" s="323"/>
      <c r="BE58" s="332"/>
      <c r="BF58" s="332"/>
      <c r="BG58" s="133"/>
      <c r="BH58" s="134"/>
      <c r="BI58" s="49"/>
      <c r="BJ58" s="49"/>
      <c r="BK58" s="49"/>
      <c r="BL58" s="6"/>
      <c r="BM58" s="1"/>
      <c r="BN58" s="1"/>
      <c r="BO58" s="1"/>
      <c r="BP58" s="1"/>
      <c r="BR58" s="61"/>
    </row>
    <row r="59" spans="1:70" ht="18" customHeight="1" thickBot="1" x14ac:dyDescent="0.3">
      <c r="A59" s="8"/>
      <c r="B59" s="8"/>
      <c r="C59" s="8"/>
      <c r="E59" s="66"/>
      <c r="F59" s="66"/>
      <c r="G59" s="66"/>
      <c r="H59" s="66"/>
      <c r="I59" s="66"/>
      <c r="J59" s="66"/>
      <c r="K59" s="66"/>
      <c r="L59" s="66"/>
      <c r="M59" s="67"/>
      <c r="N59" s="67"/>
      <c r="O59" s="67"/>
      <c r="P59" s="67"/>
      <c r="Q59" s="67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9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9"/>
      <c r="BA59" s="69"/>
      <c r="BB59" s="69"/>
      <c r="BC59" s="69"/>
      <c r="BD59" s="69"/>
      <c r="BE59" s="69"/>
      <c r="BF59" s="69"/>
      <c r="BG59" s="49"/>
      <c r="BH59" s="49"/>
      <c r="BI59" s="49"/>
      <c r="BJ59" s="49"/>
      <c r="BK59" s="49"/>
      <c r="BL59" s="70"/>
      <c r="BM59" s="29"/>
      <c r="BN59" s="29"/>
      <c r="BO59" s="29"/>
      <c r="BP59" s="29"/>
      <c r="BR59" s="61"/>
    </row>
    <row r="60" spans="1:70" ht="18" customHeight="1" x14ac:dyDescent="0.25">
      <c r="A60" s="5"/>
      <c r="B60" s="5"/>
      <c r="C60" s="6"/>
      <c r="D60" s="6"/>
      <c r="E60" s="6"/>
      <c r="F60" s="6"/>
      <c r="G60" s="6"/>
      <c r="H60" s="6"/>
      <c r="I60" s="6"/>
      <c r="J60" s="36" t="s">
        <v>55</v>
      </c>
      <c r="K60" s="5"/>
      <c r="L60" s="5"/>
      <c r="M60" s="6"/>
      <c r="N60" s="6"/>
      <c r="O60" s="6"/>
      <c r="P60" s="6"/>
      <c r="Q60" s="6"/>
      <c r="R60" s="6"/>
      <c r="S60" s="6"/>
      <c r="T60" s="7"/>
      <c r="U60" s="7"/>
      <c r="V60" s="7"/>
      <c r="W60" s="7"/>
      <c r="X60" s="2"/>
      <c r="Y60" s="2"/>
      <c r="Z60" s="2"/>
      <c r="AA60" s="2"/>
      <c r="AB60" s="2"/>
      <c r="AC60" s="2"/>
      <c r="AD60" s="2"/>
      <c r="AE60" s="2"/>
      <c r="AF60" s="2"/>
      <c r="AG60" s="193" t="str">
        <f>L68</f>
        <v>DJK Hochheim</v>
      </c>
      <c r="AH60" s="187"/>
      <c r="AI60" s="187"/>
      <c r="AJ60" s="190" t="str">
        <f>L69</f>
        <v>FVGG Kastel</v>
      </c>
      <c r="AK60" s="190"/>
      <c r="AL60" s="190"/>
      <c r="AM60" s="187" t="str">
        <f>L70</f>
        <v>SV Erbenheim</v>
      </c>
      <c r="AN60" s="187"/>
      <c r="AO60" s="187"/>
      <c r="AP60" s="190" t="str">
        <f>L71</f>
        <v>FC Mammolshain</v>
      </c>
      <c r="AQ60" s="190"/>
      <c r="AR60" s="190"/>
      <c r="AS60" s="190" t="str">
        <f>L72</f>
        <v>SV Frauenstein</v>
      </c>
      <c r="AT60" s="190"/>
      <c r="AU60" s="190"/>
      <c r="AV60" s="254" t="str">
        <f>L73</f>
        <v>TV Wallau</v>
      </c>
      <c r="AW60" s="255"/>
      <c r="AX60" s="256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</row>
    <row r="61" spans="1:70" ht="18" customHeight="1" x14ac:dyDescent="0.25">
      <c r="A61" s="5"/>
      <c r="B61" s="5"/>
      <c r="C61" s="6"/>
      <c r="D61" s="6"/>
      <c r="E61" s="6"/>
      <c r="F61" s="6"/>
      <c r="G61" s="6"/>
      <c r="H61" s="6"/>
      <c r="I61" s="6"/>
      <c r="J61" s="5"/>
      <c r="K61" s="5"/>
      <c r="L61" s="5"/>
      <c r="M61" s="6"/>
      <c r="N61" s="6"/>
      <c r="O61" s="6"/>
      <c r="P61" s="6"/>
      <c r="Q61" s="6"/>
      <c r="R61" s="6"/>
      <c r="S61" s="6"/>
      <c r="T61" s="7"/>
      <c r="U61" s="7"/>
      <c r="V61" s="7"/>
      <c r="W61" s="7"/>
      <c r="X61" s="2"/>
      <c r="Y61" s="2"/>
      <c r="Z61" s="2"/>
      <c r="AA61" s="2"/>
      <c r="AB61" s="2"/>
      <c r="AC61" s="2"/>
      <c r="AD61" s="2"/>
      <c r="AE61" s="2"/>
      <c r="AF61" s="2"/>
      <c r="AG61" s="194"/>
      <c r="AH61" s="188"/>
      <c r="AI61" s="188"/>
      <c r="AJ61" s="191"/>
      <c r="AK61" s="191"/>
      <c r="AL61" s="191"/>
      <c r="AM61" s="188"/>
      <c r="AN61" s="188"/>
      <c r="AO61" s="188"/>
      <c r="AP61" s="191"/>
      <c r="AQ61" s="191"/>
      <c r="AR61" s="191"/>
      <c r="AS61" s="191"/>
      <c r="AT61" s="191"/>
      <c r="AU61" s="191"/>
      <c r="AV61" s="257"/>
      <c r="AW61" s="258"/>
      <c r="AX61" s="259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</row>
    <row r="62" spans="1:70" ht="18" customHeight="1" x14ac:dyDescent="0.25">
      <c r="A62" s="5"/>
      <c r="B62" s="5"/>
      <c r="C62" s="6"/>
      <c r="D62" s="6"/>
      <c r="E62" s="6"/>
      <c r="F62" s="6"/>
      <c r="G62" s="6"/>
      <c r="H62" s="6"/>
      <c r="I62" s="6"/>
      <c r="J62" s="5"/>
      <c r="K62" s="5"/>
      <c r="L62" s="5"/>
      <c r="M62" s="6"/>
      <c r="N62" s="6"/>
      <c r="O62" s="6"/>
      <c r="P62" s="6"/>
      <c r="Q62" s="6"/>
      <c r="R62" s="6"/>
      <c r="S62" s="6"/>
      <c r="T62" s="7"/>
      <c r="U62" s="7"/>
      <c r="V62" s="7"/>
      <c r="W62" s="7"/>
      <c r="X62" s="2"/>
      <c r="Y62" s="2"/>
      <c r="Z62" s="2"/>
      <c r="AA62" s="2"/>
      <c r="AB62" s="2"/>
      <c r="AC62" s="2"/>
      <c r="AD62" s="2"/>
      <c r="AE62" s="2"/>
      <c r="AF62" s="2"/>
      <c r="AG62" s="194"/>
      <c r="AH62" s="188"/>
      <c r="AI62" s="188"/>
      <c r="AJ62" s="191"/>
      <c r="AK62" s="191"/>
      <c r="AL62" s="191"/>
      <c r="AM62" s="188"/>
      <c r="AN62" s="188"/>
      <c r="AO62" s="188"/>
      <c r="AP62" s="191"/>
      <c r="AQ62" s="191"/>
      <c r="AR62" s="191"/>
      <c r="AS62" s="191"/>
      <c r="AT62" s="191"/>
      <c r="AU62" s="191"/>
      <c r="AV62" s="257"/>
      <c r="AW62" s="258"/>
      <c r="AX62" s="259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</row>
    <row r="63" spans="1:70" ht="18" customHeight="1" x14ac:dyDescent="0.25">
      <c r="A63" s="5"/>
      <c r="B63" s="5"/>
      <c r="C63" s="6"/>
      <c r="D63" s="6"/>
      <c r="E63" s="4"/>
      <c r="F63" s="4"/>
      <c r="G63" s="4"/>
      <c r="H63" s="4"/>
      <c r="I63" s="6"/>
      <c r="J63" s="5"/>
      <c r="K63" s="5"/>
      <c r="L63" s="5"/>
      <c r="M63" s="6"/>
      <c r="N63" s="6"/>
      <c r="O63" s="6"/>
      <c r="P63" s="6"/>
      <c r="Q63" s="6"/>
      <c r="R63" s="6"/>
      <c r="S63" s="6"/>
      <c r="T63" s="7"/>
      <c r="U63" s="7"/>
      <c r="V63" s="7"/>
      <c r="W63" s="7"/>
      <c r="X63" s="2"/>
      <c r="Y63" s="2"/>
      <c r="Z63" s="2"/>
      <c r="AA63" s="2"/>
      <c r="AB63" s="2"/>
      <c r="AC63" s="2"/>
      <c r="AD63" s="2"/>
      <c r="AE63" s="2"/>
      <c r="AF63" s="2"/>
      <c r="AG63" s="194"/>
      <c r="AH63" s="188"/>
      <c r="AI63" s="188"/>
      <c r="AJ63" s="191"/>
      <c r="AK63" s="191"/>
      <c r="AL63" s="191"/>
      <c r="AM63" s="188"/>
      <c r="AN63" s="188"/>
      <c r="AO63" s="188"/>
      <c r="AP63" s="191"/>
      <c r="AQ63" s="191"/>
      <c r="AR63" s="191"/>
      <c r="AS63" s="191"/>
      <c r="AT63" s="191"/>
      <c r="AU63" s="191"/>
      <c r="AV63" s="257"/>
      <c r="AW63" s="258"/>
      <c r="AX63" s="259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</row>
    <row r="64" spans="1:70" ht="18" customHeight="1" x14ac:dyDescent="0.25">
      <c r="A64" s="5"/>
      <c r="B64" s="5"/>
      <c r="C64" s="5"/>
      <c r="D64" s="6"/>
      <c r="E64" s="105"/>
      <c r="F64" s="105"/>
      <c r="G64" s="105"/>
      <c r="H64" s="105"/>
      <c r="I64" s="6"/>
      <c r="J64" s="6"/>
      <c r="K64" s="6"/>
      <c r="L64" s="6"/>
      <c r="M64" s="7"/>
      <c r="N64" s="7"/>
      <c r="O64" s="7"/>
      <c r="P64" s="7"/>
      <c r="Q64" s="2"/>
      <c r="R64" s="2"/>
      <c r="S64" s="2"/>
      <c r="T64" s="2"/>
      <c r="U64" s="2"/>
      <c r="V64" s="2"/>
      <c r="W64" s="2"/>
      <c r="X64" s="2"/>
      <c r="Y64" s="2"/>
      <c r="Z64" s="2"/>
      <c r="AA64" s="8"/>
      <c r="AB64" s="8"/>
      <c r="AC64" s="8"/>
      <c r="AD64" s="8"/>
      <c r="AE64" s="8"/>
      <c r="AF64" s="8"/>
      <c r="AG64" s="194"/>
      <c r="AH64" s="188"/>
      <c r="AI64" s="188"/>
      <c r="AJ64" s="191"/>
      <c r="AK64" s="191"/>
      <c r="AL64" s="191"/>
      <c r="AM64" s="188"/>
      <c r="AN64" s="188"/>
      <c r="AO64" s="188"/>
      <c r="AP64" s="191"/>
      <c r="AQ64" s="191"/>
      <c r="AR64" s="191"/>
      <c r="AS64" s="191"/>
      <c r="AT64" s="191"/>
      <c r="AU64" s="191"/>
      <c r="AV64" s="257"/>
      <c r="AW64" s="258"/>
      <c r="AX64" s="259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</row>
    <row r="65" spans="1:70" ht="18" customHeight="1" x14ac:dyDescent="0.25">
      <c r="A65" s="5"/>
      <c r="B65" s="5"/>
      <c r="C65" s="5"/>
      <c r="D65" s="6"/>
      <c r="E65" s="8"/>
      <c r="F65" s="8"/>
      <c r="G65" s="8"/>
      <c r="H65" s="8"/>
      <c r="I65" s="6"/>
      <c r="J65" s="8"/>
      <c r="AG65" s="194"/>
      <c r="AH65" s="188"/>
      <c r="AI65" s="188"/>
      <c r="AJ65" s="191"/>
      <c r="AK65" s="191"/>
      <c r="AL65" s="191"/>
      <c r="AM65" s="188"/>
      <c r="AN65" s="188"/>
      <c r="AO65" s="188"/>
      <c r="AP65" s="191"/>
      <c r="AQ65" s="191"/>
      <c r="AR65" s="191"/>
      <c r="AS65" s="191"/>
      <c r="AT65" s="191"/>
      <c r="AU65" s="191"/>
      <c r="AV65" s="257"/>
      <c r="AW65" s="258"/>
      <c r="AX65" s="259"/>
      <c r="BD65" s="1"/>
      <c r="BE65" s="1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</row>
    <row r="66" spans="1:70" ht="18" customHeight="1" thickBot="1" x14ac:dyDescent="0.3">
      <c r="A66" s="5"/>
      <c r="B66" s="380" t="s">
        <v>10</v>
      </c>
      <c r="C66" s="380"/>
      <c r="D66" s="380"/>
      <c r="E66" s="380"/>
      <c r="F66" s="380"/>
      <c r="G66" s="380"/>
      <c r="H66" s="380"/>
      <c r="I66" s="6"/>
      <c r="AG66" s="194"/>
      <c r="AH66" s="188"/>
      <c r="AI66" s="188"/>
      <c r="AJ66" s="191"/>
      <c r="AK66" s="191"/>
      <c r="AL66" s="191"/>
      <c r="AM66" s="188"/>
      <c r="AN66" s="188"/>
      <c r="AO66" s="188"/>
      <c r="AP66" s="191"/>
      <c r="AQ66" s="191"/>
      <c r="AR66" s="191"/>
      <c r="AS66" s="191"/>
      <c r="AT66" s="191"/>
      <c r="AU66" s="191"/>
      <c r="AV66" s="257"/>
      <c r="AW66" s="258"/>
      <c r="AX66" s="259"/>
      <c r="BD66" s="1"/>
      <c r="BE66" s="1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</row>
    <row r="67" spans="1:70" ht="18" customHeight="1" thickBot="1" x14ac:dyDescent="0.3">
      <c r="A67" s="2"/>
      <c r="B67" s="379" t="s">
        <v>14</v>
      </c>
      <c r="C67" s="379"/>
      <c r="D67" s="379"/>
      <c r="E67" s="379"/>
      <c r="F67" s="379" t="s">
        <v>15</v>
      </c>
      <c r="G67" s="379"/>
      <c r="H67" s="379"/>
      <c r="I67" s="6"/>
      <c r="J67" s="265" t="str">
        <f>IF(' '!K10=0,F18,IF(' '!A10&lt;&gt;' '!K10,"es liegen nicht alle Ergebnisse vor",F18))</f>
        <v>Gruppe A</v>
      </c>
      <c r="K67" s="266"/>
      <c r="L67" s="266"/>
      <c r="M67" s="266"/>
      <c r="N67" s="266"/>
      <c r="O67" s="266"/>
      <c r="P67" s="266"/>
      <c r="Q67" s="266"/>
      <c r="R67" s="266"/>
      <c r="S67" s="266"/>
      <c r="T67" s="266"/>
      <c r="U67" s="266"/>
      <c r="V67" s="266"/>
      <c r="W67" s="266"/>
      <c r="X67" s="266"/>
      <c r="Y67" s="266"/>
      <c r="Z67" s="266"/>
      <c r="AA67" s="266"/>
      <c r="AB67" s="266"/>
      <c r="AC67" s="266"/>
      <c r="AD67" s="266"/>
      <c r="AE67" s="266"/>
      <c r="AF67" s="266"/>
      <c r="AG67" s="195"/>
      <c r="AH67" s="189"/>
      <c r="AI67" s="189"/>
      <c r="AJ67" s="192"/>
      <c r="AK67" s="192"/>
      <c r="AL67" s="192"/>
      <c r="AM67" s="189"/>
      <c r="AN67" s="189"/>
      <c r="AO67" s="189"/>
      <c r="AP67" s="192"/>
      <c r="AQ67" s="192"/>
      <c r="AR67" s="192"/>
      <c r="AS67" s="192"/>
      <c r="AT67" s="192"/>
      <c r="AU67" s="192"/>
      <c r="AV67" s="260"/>
      <c r="AW67" s="261"/>
      <c r="AX67" s="262"/>
      <c r="AY67" s="369" t="s">
        <v>16</v>
      </c>
      <c r="AZ67" s="252"/>
      <c r="BA67" s="252" t="s">
        <v>17</v>
      </c>
      <c r="BB67" s="252"/>
      <c r="BC67" s="252" t="s">
        <v>18</v>
      </c>
      <c r="BD67" s="252"/>
      <c r="BE67" s="252" t="s">
        <v>19</v>
      </c>
      <c r="BF67" s="252"/>
      <c r="BG67" s="252" t="s">
        <v>20</v>
      </c>
      <c r="BH67" s="252"/>
      <c r="BI67" s="252"/>
      <c r="BJ67" s="252"/>
      <c r="BK67" s="252"/>
      <c r="BL67" s="252" t="s">
        <v>21</v>
      </c>
      <c r="BM67" s="252"/>
      <c r="BN67" s="252"/>
      <c r="BO67" s="252" t="s">
        <v>22</v>
      </c>
      <c r="BP67" s="252"/>
      <c r="BQ67" s="269"/>
      <c r="BR67" s="8"/>
    </row>
    <row r="68" spans="1:70" ht="18" customHeight="1" x14ac:dyDescent="0.25">
      <c r="A68" s="41"/>
      <c r="B68" s="373"/>
      <c r="C68" s="374"/>
      <c r="D68" s="374"/>
      <c r="E68" s="375"/>
      <c r="F68" s="325"/>
      <c r="G68" s="326"/>
      <c r="H68" s="327"/>
      <c r="I68" s="6"/>
      <c r="J68" s="275" t="str">
        <f>IF(' '!$K$10=0,"",1)</f>
        <v/>
      </c>
      <c r="K68" s="276"/>
      <c r="L68" s="215" t="str">
        <f>IF(' '!$K$10=0,F19,VLOOKUP(' '!A4,' '!$B$4:$N$9,4,0))</f>
        <v>DJK Hochheim</v>
      </c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196"/>
      <c r="AH68" s="196"/>
      <c r="AI68" s="197"/>
      <c r="AJ68" s="170" t="str">
        <f>IF(AND(L68&amp;$AJ$60=VLOOKUP(L68&amp;$AJ$60,' '!$C$25:$G$84,1,0),VLOOKUP(L68&amp;$AJ$60,' '!$C$25:$G$84,4,0)&lt;&gt;""),VLOOKUP(L68&amp;$AJ$60,' '!$C$25:$G$84,4,0),VLOOKUP(L68&amp;$AJ$60,' '!$C$25:$G$84,5,0))</f>
        <v/>
      </c>
      <c r="AK68" s="171"/>
      <c r="AL68" s="172"/>
      <c r="AM68" s="170" t="str">
        <f>IF(AND(L68&amp;$AM$60=VLOOKUP(L68&amp;$AM$60,' '!$C$25:$G$84,1,0),VLOOKUP(L68&amp;$AM$60,' '!$C$25:$G$84,4,0)&lt;&gt;""),VLOOKUP(L68&amp;$AM$60,' '!$C$25:$G$84,4,0),VLOOKUP(L68&amp;$AM$60,' '!$C$25:$G$84,5,0))</f>
        <v/>
      </c>
      <c r="AN68" s="171"/>
      <c r="AO68" s="172"/>
      <c r="AP68" s="170" t="str">
        <f>IF(AND(L68&amp;$AP$60=VLOOKUP(L68&amp;$AP$60,' '!$C$25:$G$84,1,0),VLOOKUP(L68&amp;$AP$60,' '!$C$25:$G$84,4,0)&lt;&gt;""),VLOOKUP(L68&amp;$AP$60,' '!$C$25:$G$84,4,0),VLOOKUP(L68&amp;$AP$60,' '!$C$25:$G$84,5,0))</f>
        <v/>
      </c>
      <c r="AQ68" s="171"/>
      <c r="AR68" s="172"/>
      <c r="AS68" s="170" t="str">
        <f>IF(AND(L68&amp;$AS$60=VLOOKUP(L68&amp;$AS$60,' '!$C$25:$G$84,1,0),VLOOKUP(L68&amp;$AS$60,' '!$C$25:$G$84,4,0)&lt;&gt;""),VLOOKUP(L68&amp;$AS$60,' '!$C$25:$G$84,4,0),VLOOKUP(L68&amp;$AS$60,' '!$C$25:$G$84,5,0))</f>
        <v/>
      </c>
      <c r="AT68" s="171"/>
      <c r="AU68" s="172"/>
      <c r="AV68" s="179" t="str">
        <f>IF(AND(L68&amp;$AV$60=VLOOKUP(L68&amp;$AV$60,' '!$C$25:$G$84,1,0),VLOOKUP(L68&amp;$AV$60,' '!$C$25:$G$84,4,0)&lt;&gt;""),VLOOKUP(L68&amp;$AV$60,' '!$C$25:$G$84,4,0),VLOOKUP(L68&amp;$AV$60,' '!$C$25:$G$84,5,0))</f>
        <v/>
      </c>
      <c r="AW68" s="180"/>
      <c r="AX68" s="180"/>
      <c r="AY68" s="180" t="str">
        <f>IF(' '!$K$10=0,"",VLOOKUP(' '!A4,' '!$B$4:$N$9,10,0))</f>
        <v/>
      </c>
      <c r="AZ68" s="351"/>
      <c r="BA68" s="253" t="str">
        <f>IF(' '!$K$10=0,"",VLOOKUP(' '!A4,' '!$B$4:$N$9,11,0))</f>
        <v/>
      </c>
      <c r="BB68" s="253"/>
      <c r="BC68" s="253" t="str">
        <f>IF(' '!$K$10=0,"",VLOOKUP(' '!A4,' '!$B$4:$N$9,12,0))</f>
        <v/>
      </c>
      <c r="BD68" s="253"/>
      <c r="BE68" s="253" t="str">
        <f>IF(' '!$K$10=0,"",VLOOKUP(' '!A4,' '!$B$4:$N$9,13,0))</f>
        <v/>
      </c>
      <c r="BF68" s="253"/>
      <c r="BG68" s="253" t="str">
        <f>IF(' '!$K$10=0,"",VLOOKUP(' '!A4,' '!$B$4:$N$9,5,0))</f>
        <v/>
      </c>
      <c r="BH68" s="348"/>
      <c r="BI68" s="42" t="str">
        <f>IF(' '!$K$10=0,"",":")</f>
        <v/>
      </c>
      <c r="BJ68" s="333" t="str">
        <f>IF(' '!$K$10=0,"",VLOOKUP(' '!A4,' '!$B$4:$N$9,6,0))</f>
        <v/>
      </c>
      <c r="BK68" s="333"/>
      <c r="BL68" s="263" t="str">
        <f>IF(' '!$K$10=0,"",BG68-BJ68)</f>
        <v/>
      </c>
      <c r="BM68" s="264"/>
      <c r="BN68" s="264"/>
      <c r="BO68" s="170" t="str">
        <f>IF(' '!$K$10=0,"",VLOOKUP(' '!A4,' '!$B$4:$N$9,7,0))</f>
        <v/>
      </c>
      <c r="BP68" s="171"/>
      <c r="BQ68" s="268"/>
      <c r="BR68" s="39"/>
    </row>
    <row r="69" spans="1:70" ht="18" customHeight="1" x14ac:dyDescent="0.25">
      <c r="A69" s="2"/>
      <c r="B69" s="376"/>
      <c r="C69" s="377"/>
      <c r="D69" s="377"/>
      <c r="E69" s="378"/>
      <c r="F69" s="325"/>
      <c r="G69" s="326"/>
      <c r="H69" s="327"/>
      <c r="I69" s="6"/>
      <c r="J69" s="271" t="str">
        <f>IF(' '!$K$10=0,"",IF(VLOOKUP(' '!A5,' '!$B$4:$D$9,3,0)=MAX(J$68:J68),"",' '!A5))</f>
        <v/>
      </c>
      <c r="K69" s="272"/>
      <c r="L69" s="200" t="str">
        <f>IF(' '!$K$10=0,F20,VLOOKUP(' '!A5,' '!$B$4:$N$9,4,0))</f>
        <v>FVGG Kastel</v>
      </c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  <c r="AE69" s="201"/>
      <c r="AF69" s="201"/>
      <c r="AG69" s="159" t="str">
        <f>IF(AND(L69&amp;$AG$60=VLOOKUP(L69&amp;$AG$60,' '!$C$25:$G$84,1,0),VLOOKUP(L69&amp;$AG$60,' '!$C$25:$G$84,4,0)&lt;&gt;""),VLOOKUP(L69&amp;$AG$60,' '!$C$25:$G$84,4,0),VLOOKUP(L69&amp;$AG$60,' '!$C$25:$G$84,5,0))</f>
        <v/>
      </c>
      <c r="AH69" s="159"/>
      <c r="AI69" s="160"/>
      <c r="AJ69" s="151"/>
      <c r="AK69" s="152"/>
      <c r="AL69" s="153"/>
      <c r="AM69" s="148" t="str">
        <f>IF(AND(L69&amp;$AM$60=VLOOKUP(L69&amp;$AM$60,' '!$C$25:$G$84,1,0),VLOOKUP(L69&amp;$AM$60,' '!$C$25:$G$84,4,0)&lt;&gt;""),VLOOKUP(L69&amp;$AM$60,' '!$C$25:$G$84,4,0),VLOOKUP(L69&amp;$AM$60,' '!$C$25:$G$84,5,0))</f>
        <v/>
      </c>
      <c r="AN69" s="149"/>
      <c r="AO69" s="150"/>
      <c r="AP69" s="148" t="str">
        <f>IF(AND(L69&amp;$AP$60=VLOOKUP(L69&amp;$AP$60,' '!$C$25:$G$84,1,0),VLOOKUP(L69&amp;$AP$60,' '!$C$25:$G$84,4,0)&lt;&gt;""),VLOOKUP(L69&amp;$AP$60,' '!$C$25:$G$84,4,0),VLOOKUP(L69&amp;$AP$60,' '!$C$25:$G$84,5,0))</f>
        <v/>
      </c>
      <c r="AQ69" s="149"/>
      <c r="AR69" s="150"/>
      <c r="AS69" s="148" t="str">
        <f>IF(AND(L69&amp;$AS$60=VLOOKUP(L69&amp;$AS$60,' '!$C$25:$G$84,1,0),VLOOKUP(L69&amp;$AS$60,' '!$C$25:$G$84,4,0)&lt;&gt;""),VLOOKUP(L69&amp;$AS$60,' '!$C$25:$G$84,4,0),VLOOKUP(L69&amp;$AS$60,' '!$C$25:$G$84,5,0))</f>
        <v/>
      </c>
      <c r="AT69" s="149"/>
      <c r="AU69" s="150"/>
      <c r="AV69" s="161" t="str">
        <f>IF(AND(L69&amp;$AV$60=VLOOKUP(L69&amp;$AV$60,' '!$C$25:$G$84,1,0),VLOOKUP(L69&amp;$AV$60,' '!$C$25:$G$84,4,0)&lt;&gt;""),VLOOKUP(L69&amp;$AV$60,' '!$C$25:$G$84,4,0),VLOOKUP(L69&amp;$AV$60,' '!$C$25:$G$84,5,0))</f>
        <v/>
      </c>
      <c r="AW69" s="159"/>
      <c r="AX69" s="159"/>
      <c r="AY69" s="339" t="str">
        <f>IF(' '!$K$10=0,"",VLOOKUP(' '!A5,' '!$B$4:$N$9,10,0))</f>
        <v/>
      </c>
      <c r="AZ69" s="340"/>
      <c r="BA69" s="253" t="str">
        <f>IF(' '!$K$10=0,"",VLOOKUP(' '!A5,' '!$B$4:$N$9,11,0))</f>
        <v/>
      </c>
      <c r="BB69" s="253"/>
      <c r="BC69" s="253" t="str">
        <f>IF(' '!$K$10=0,"",VLOOKUP(' '!A5,' '!$B$4:$N$9,12,0))</f>
        <v/>
      </c>
      <c r="BD69" s="253"/>
      <c r="BE69" s="253" t="str">
        <f>IF(' '!$K$10=0,"",VLOOKUP(' '!A5,' '!$B$4:$N$9,13,0))</f>
        <v/>
      </c>
      <c r="BF69" s="253"/>
      <c r="BG69" s="253" t="str">
        <f>IF(' '!$K$10=0,"",VLOOKUP(' '!A5,' '!$B$4:$N$9,5,0))</f>
        <v/>
      </c>
      <c r="BH69" s="348"/>
      <c r="BI69" s="45" t="str">
        <f>IF(' '!$K$10=0,"",":")</f>
        <v/>
      </c>
      <c r="BJ69" s="333" t="str">
        <f>IF(' '!$K$10=0,"",VLOOKUP(' '!A5,' '!$B$4:$N$9,6,0))</f>
        <v/>
      </c>
      <c r="BK69" s="333"/>
      <c r="BL69" s="263" t="str">
        <f>IF(' '!$K$10=0,"",BG69-BJ69)</f>
        <v/>
      </c>
      <c r="BM69" s="264"/>
      <c r="BN69" s="264"/>
      <c r="BO69" s="148" t="str">
        <f>IF(' '!$K$10=0,"",VLOOKUP(' '!A5,' '!$B$4:$N$9,7,0))</f>
        <v/>
      </c>
      <c r="BP69" s="149"/>
      <c r="BQ69" s="267"/>
      <c r="BR69" s="8"/>
    </row>
    <row r="70" spans="1:70" ht="18" customHeight="1" x14ac:dyDescent="0.25">
      <c r="A70" s="2"/>
      <c r="B70" s="376"/>
      <c r="C70" s="377"/>
      <c r="D70" s="377"/>
      <c r="E70" s="378"/>
      <c r="F70" s="325"/>
      <c r="G70" s="326"/>
      <c r="H70" s="327"/>
      <c r="I70" s="6"/>
      <c r="J70" s="271" t="str">
        <f>IF(' '!$K$10=0,"",IF(VLOOKUP(' '!A6,' '!$B$4:$D$9,3,0)=MAX(J$68:J69),"",' '!A6))</f>
        <v/>
      </c>
      <c r="K70" s="272"/>
      <c r="L70" s="200" t="str">
        <f>IF(' '!$K$10=0,F21,VLOOKUP(' '!A6,' '!$B$4:$N$9,4,0))</f>
        <v>SV Erbenheim</v>
      </c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01"/>
      <c r="AA70" s="201"/>
      <c r="AB70" s="201"/>
      <c r="AC70" s="201"/>
      <c r="AD70" s="201"/>
      <c r="AE70" s="201"/>
      <c r="AF70" s="201"/>
      <c r="AG70" s="159" t="str">
        <f>IF(AND(L70&amp;$AG$60=VLOOKUP(L70&amp;$AG$60,' '!$C$25:$G$84,1,0),VLOOKUP(L70&amp;$AG$60,' '!$C$25:$G$84,4,0)&lt;&gt;""),VLOOKUP(L70&amp;$AG$60,' '!$C$25:$G$84,4,0),VLOOKUP(L70&amp;$AG$60,' '!$C$25:$G$84,5,0))</f>
        <v/>
      </c>
      <c r="AH70" s="159"/>
      <c r="AI70" s="160"/>
      <c r="AJ70" s="148" t="str">
        <f>IF(AND(L70&amp;$AJ$60=VLOOKUP(L70&amp;$AJ$60,' '!$C$25:$G$84,1,0),VLOOKUP(L70&amp;$AJ$60,' '!$C$25:$G$84,4,0)&lt;&gt;""),VLOOKUP(L70&amp;$AJ$60,' '!$C$25:$G$84,4,0),VLOOKUP(L70&amp;$AJ$60,' '!$C$25:$G$84,5,0))</f>
        <v/>
      </c>
      <c r="AK70" s="149"/>
      <c r="AL70" s="150"/>
      <c r="AM70" s="151"/>
      <c r="AN70" s="152"/>
      <c r="AO70" s="153"/>
      <c r="AP70" s="148" t="str">
        <f>IF(AND(L70&amp;$AP$60=VLOOKUP(L70&amp;$AP$60,' '!$C$25:$G$84,1,0),VLOOKUP(L70&amp;$AP$60,' '!$C$25:$G$84,4,0)&lt;&gt;""),VLOOKUP(L70&amp;$AP$60,' '!$C$25:$G$84,4,0),VLOOKUP(L70&amp;$AP$60,' '!$C$25:$G$84,5,0))</f>
        <v/>
      </c>
      <c r="AQ70" s="149"/>
      <c r="AR70" s="150"/>
      <c r="AS70" s="148" t="str">
        <f>IF(AND(L70&amp;$AS$60=VLOOKUP(L70&amp;$AS$60,' '!$C$25:$G$84,1,0),VLOOKUP(L70&amp;$AS$60,' '!$C$25:$G$84,4,0)&lt;&gt;""),VLOOKUP(L70&amp;$AS$60,' '!$C$25:$G$84,4,0),VLOOKUP(L70&amp;$AS$60,' '!$C$25:$G$84,5,0))</f>
        <v/>
      </c>
      <c r="AT70" s="149"/>
      <c r="AU70" s="150"/>
      <c r="AV70" s="161" t="str">
        <f>IF(AND(L70&amp;$AV$60=VLOOKUP(L70&amp;$AV$60,' '!$C$25:$G$84,1,0),VLOOKUP(L70&amp;$AV$60,' '!$C$25:$G$84,4,0)&lt;&gt;""),VLOOKUP(L70&amp;$AV$60,' '!$C$25:$G$84,4,0),VLOOKUP(L70&amp;$AV$60,' '!$C$25:$G$84,5,0))</f>
        <v/>
      </c>
      <c r="AW70" s="159"/>
      <c r="AX70" s="159"/>
      <c r="AY70" s="339" t="str">
        <f>IF(' '!$K$10=0,"",VLOOKUP(' '!A6,' '!$B$4:$N$9,10,0))</f>
        <v/>
      </c>
      <c r="AZ70" s="340"/>
      <c r="BA70" s="253" t="str">
        <f>IF(' '!$K$10=0,"",VLOOKUP(' '!A6,' '!$B$4:$N$9,11,0))</f>
        <v/>
      </c>
      <c r="BB70" s="253"/>
      <c r="BC70" s="253" t="str">
        <f>IF(' '!$K$10=0,"",VLOOKUP(' '!A6,' '!$B$4:$N$9,12,0))</f>
        <v/>
      </c>
      <c r="BD70" s="253"/>
      <c r="BE70" s="253" t="str">
        <f>IF(' '!$K$10=0,"",VLOOKUP(' '!A6,' '!$B$4:$N$9,13,0))</f>
        <v/>
      </c>
      <c r="BF70" s="253"/>
      <c r="BG70" s="253" t="str">
        <f>IF(' '!$K$10=0,"",VLOOKUP(' '!A6,' '!$B$4:$N$9,5,0))</f>
        <v/>
      </c>
      <c r="BH70" s="348"/>
      <c r="BI70" s="45" t="str">
        <f>IF(' '!$K$10=0,"",":")</f>
        <v/>
      </c>
      <c r="BJ70" s="333" t="str">
        <f>IF(' '!$K$10=0,"",VLOOKUP(' '!A6,' '!$B$4:$N$9,6,0))</f>
        <v/>
      </c>
      <c r="BK70" s="333"/>
      <c r="BL70" s="263" t="str">
        <f>IF(' '!$K$10=0,"",BG70-BJ70)</f>
        <v/>
      </c>
      <c r="BM70" s="264"/>
      <c r="BN70" s="264"/>
      <c r="BO70" s="148" t="str">
        <f>IF(' '!$K$10=0,"",VLOOKUP(' '!A6,' '!$B$4:$N$9,7,0))</f>
        <v/>
      </c>
      <c r="BP70" s="149"/>
      <c r="BQ70" s="267"/>
      <c r="BR70" s="8"/>
    </row>
    <row r="71" spans="1:70" ht="18" customHeight="1" x14ac:dyDescent="0.25">
      <c r="A71" s="2"/>
      <c r="B71" s="376"/>
      <c r="C71" s="377"/>
      <c r="D71" s="377"/>
      <c r="E71" s="378"/>
      <c r="F71" s="325"/>
      <c r="G71" s="326"/>
      <c r="H71" s="327"/>
      <c r="I71" s="6"/>
      <c r="J71" s="271" t="str">
        <f>IF(' '!$K$10=0,"",IF(VLOOKUP(' '!A7,' '!$B$4:$D$9,3,0)=MAX(J$68:J70),"",' '!A7))</f>
        <v/>
      </c>
      <c r="K71" s="272"/>
      <c r="L71" s="200" t="str">
        <f>IF(' '!$K$10=0,F22,VLOOKUP(' '!A7,' '!$B$4:$N$9,4,0))</f>
        <v>FC Mammolshain</v>
      </c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1"/>
      <c r="AF71" s="201"/>
      <c r="AG71" s="159" t="str">
        <f>IF(AND(L71&amp;$AG$60=VLOOKUP(L71&amp;$AG$60,' '!$C$25:$G$84,1,0),VLOOKUP(L71&amp;$AG$60,' '!$C$25:$G$84,4,0)&lt;&gt;""),VLOOKUP(L71&amp;$AG$60,' '!$C$25:$G$84,4,0),VLOOKUP(L71&amp;$AG$60,' '!$C$25:$G$84,5,0))</f>
        <v/>
      </c>
      <c r="AH71" s="159"/>
      <c r="AI71" s="160"/>
      <c r="AJ71" s="148" t="str">
        <f>IF(AND(L71&amp;$AJ$60=VLOOKUP(L71&amp;$AJ$60,' '!$C$25:$G$84,1,0),VLOOKUP(L71&amp;$AJ$60,' '!$C$25:$G$84,4,0)&lt;&gt;""),VLOOKUP(L71&amp;$AJ$60,' '!$C$25:$G$84,4,0),VLOOKUP(L71&amp;$AJ$60,' '!$C$25:$G$84,5,0))</f>
        <v/>
      </c>
      <c r="AK71" s="149"/>
      <c r="AL71" s="150"/>
      <c r="AM71" s="148" t="str">
        <f>IF(AND(L71&amp;$AM$60=VLOOKUP(L71&amp;$AM$60,' '!$C$25:$G$84,1,0),VLOOKUP(L71&amp;$AM$60,' '!$C$25:$G$84,4,0)&lt;&gt;""),VLOOKUP(L71&amp;$AM$60,' '!$C$25:$G$84,4,0),VLOOKUP(L71&amp;$AM$60,' '!$C$25:$G$84,5,0))</f>
        <v/>
      </c>
      <c r="AN71" s="149"/>
      <c r="AO71" s="150"/>
      <c r="AP71" s="151"/>
      <c r="AQ71" s="152"/>
      <c r="AR71" s="153"/>
      <c r="AS71" s="148" t="str">
        <f>IF(AND(L71&amp;$AS$60=VLOOKUP(L71&amp;$AS$60,' '!$C$25:$G$84,1,0),VLOOKUP(L71&amp;$AS$60,' '!$C$25:$G$84,4,0)&lt;&gt;""),VLOOKUP(L71&amp;$AS$60,' '!$C$25:$G$84,4,0),VLOOKUP(L71&amp;$AS$60,' '!$C$25:$G$84,5,0))</f>
        <v/>
      </c>
      <c r="AT71" s="149"/>
      <c r="AU71" s="150"/>
      <c r="AV71" s="161" t="str">
        <f>IF(AND(L71&amp;$AV$60=VLOOKUP(L71&amp;$AV$60,' '!$C$25:$G$84,1,0),VLOOKUP(L71&amp;$AV$60,' '!$C$25:$G$84,4,0)&lt;&gt;""),VLOOKUP(L71&amp;$AV$60,' '!$C$25:$G$84,4,0),VLOOKUP(L71&amp;$AV$60,' '!$C$25:$G$84,5,0))</f>
        <v/>
      </c>
      <c r="AW71" s="159"/>
      <c r="AX71" s="159"/>
      <c r="AY71" s="339" t="str">
        <f>IF(' '!$K$10=0,"",VLOOKUP(' '!A7,' '!$B$4:$N$9,10,0))</f>
        <v/>
      </c>
      <c r="AZ71" s="340"/>
      <c r="BA71" s="253" t="str">
        <f>IF(' '!$K$10=0,"",VLOOKUP(' '!A7,' '!$B$4:$N$9,11,0))</f>
        <v/>
      </c>
      <c r="BB71" s="253"/>
      <c r="BC71" s="253" t="str">
        <f>IF(' '!$K$10=0,"",VLOOKUP(' '!A7,' '!$B$4:$N$9,12,0))</f>
        <v/>
      </c>
      <c r="BD71" s="253"/>
      <c r="BE71" s="253" t="str">
        <f>IF(' '!$K$10=0,"",VLOOKUP(' '!A7,' '!$B$4:$N$9,13,0))</f>
        <v/>
      </c>
      <c r="BF71" s="253"/>
      <c r="BG71" s="253" t="str">
        <f>IF(' '!$K$10=0,"",VLOOKUP(' '!A7,' '!$B$4:$N$9,5,0))</f>
        <v/>
      </c>
      <c r="BH71" s="348"/>
      <c r="BI71" s="45" t="str">
        <f>IF(' '!$K$10=0,"",":")</f>
        <v/>
      </c>
      <c r="BJ71" s="333" t="str">
        <f>IF(' '!$K$10=0,"",VLOOKUP(' '!A7,' '!$B$4:$N$9,6,0))</f>
        <v/>
      </c>
      <c r="BK71" s="333"/>
      <c r="BL71" s="263" t="str">
        <f>IF(' '!$K$10=0,"",BG71-BJ71)</f>
        <v/>
      </c>
      <c r="BM71" s="264"/>
      <c r="BN71" s="264"/>
      <c r="BO71" s="148" t="str">
        <f>IF(' '!$K$10=0,"",VLOOKUP(' '!A7,' '!$B$4:$N$9,7,0))</f>
        <v/>
      </c>
      <c r="BP71" s="149"/>
      <c r="BQ71" s="267"/>
      <c r="BR71" s="8"/>
    </row>
    <row r="72" spans="1:70" ht="18" customHeight="1" x14ac:dyDescent="0.25">
      <c r="A72" s="2"/>
      <c r="B72" s="376"/>
      <c r="C72" s="377"/>
      <c r="D72" s="377"/>
      <c r="E72" s="378"/>
      <c r="F72" s="325"/>
      <c r="G72" s="326"/>
      <c r="H72" s="327"/>
      <c r="I72" s="6"/>
      <c r="J72" s="271" t="str">
        <f>IF(' '!$K$10=0,"",IF(VLOOKUP(' '!A8,' '!$B$4:$D$9,3,0)=MAX(J$68:J71),"",' '!A8))</f>
        <v/>
      </c>
      <c r="K72" s="272"/>
      <c r="L72" s="200" t="str">
        <f>IF(' '!$K$10=0,F23,VLOOKUP(' '!A8,' '!$B$4:$N$9,4,0))</f>
        <v>SV Frauenstein</v>
      </c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A72" s="201"/>
      <c r="AB72" s="201"/>
      <c r="AC72" s="201"/>
      <c r="AD72" s="201"/>
      <c r="AE72" s="201"/>
      <c r="AF72" s="201"/>
      <c r="AG72" s="159" t="str">
        <f>IF(AND(L72&amp;$AG$60=VLOOKUP(L72&amp;$AG$60,' '!$C$25:$G$84,1,0),VLOOKUP(L72&amp;$AG$60,' '!$C$25:$G$84,4,0)&lt;&gt;""),VLOOKUP(L72&amp;$AG$60,' '!$C$25:$G$84,4,0),VLOOKUP(L72&amp;$AG$60,' '!$C$25:$G$84,5,0))</f>
        <v/>
      </c>
      <c r="AH72" s="159"/>
      <c r="AI72" s="160"/>
      <c r="AJ72" s="148" t="str">
        <f>IF(AND(L72&amp;$AJ$60=VLOOKUP(L72&amp;$AJ$60,' '!$C$25:$G$84,1,0),VLOOKUP(L72&amp;$AJ$60,' '!$C$25:$G$84,4,0)&lt;&gt;""),VLOOKUP(L72&amp;$AJ$60,' '!$C$25:$G$84,4,0),VLOOKUP(L72&amp;$AJ$60,' '!$C$25:$G$84,5,0))</f>
        <v/>
      </c>
      <c r="AK72" s="149"/>
      <c r="AL72" s="150"/>
      <c r="AM72" s="148" t="str">
        <f>IF(AND(L72&amp;$AM$60=VLOOKUP(L72&amp;$AM$60,' '!$C$25:$G$84,1,0),VLOOKUP(L72&amp;$AM$60,' '!$C$25:$G$84,4,0)&lt;&gt;""),VLOOKUP(L72&amp;$AM$60,' '!$C$25:$G$84,4,0),VLOOKUP(L72&amp;$AM$60,' '!$C$25:$G$84,5,0))</f>
        <v/>
      </c>
      <c r="AN72" s="149"/>
      <c r="AO72" s="150"/>
      <c r="AP72" s="148" t="str">
        <f>IF(AND(L72&amp;$AP$60=VLOOKUP(L72&amp;$AP$60,' '!$C$25:$G$84,1,0),VLOOKUP(L72&amp;$AP$60,' '!$C$25:$G$84,4,0)&lt;&gt;""),VLOOKUP(L72&amp;$AP$60,' '!$C$25:$G$84,4,0),VLOOKUP(L72&amp;$AP$60,' '!$C$25:$G$84,5,0))</f>
        <v/>
      </c>
      <c r="AQ72" s="149"/>
      <c r="AR72" s="150"/>
      <c r="AS72" s="151"/>
      <c r="AT72" s="152"/>
      <c r="AU72" s="153"/>
      <c r="AV72" s="161" t="str">
        <f>IF(AND(L72&amp;$AV$60=VLOOKUP(L72&amp;$AV$60,' '!$C$25:$G$84,1,0),VLOOKUP(L72&amp;$AV$60,' '!$C$25:$G$84,4,0)&lt;&gt;""),VLOOKUP(L72&amp;$AV$60,' '!$C$25:$G$84,4,0),VLOOKUP(L72&amp;$AV$60,' '!$C$25:$G$84,5,0))</f>
        <v/>
      </c>
      <c r="AW72" s="159"/>
      <c r="AX72" s="159"/>
      <c r="AY72" s="339" t="str">
        <f>IF(' '!$K$10=0,"",VLOOKUP(' '!A8,' '!$B$4:$N$9,10,0))</f>
        <v/>
      </c>
      <c r="AZ72" s="340"/>
      <c r="BA72" s="253" t="str">
        <f>IF(' '!$K$10=0,"",VLOOKUP(' '!A8,' '!$B$4:$N$9,11,0))</f>
        <v/>
      </c>
      <c r="BB72" s="253"/>
      <c r="BC72" s="253" t="str">
        <f>IF(' '!$K$10=0,"",VLOOKUP(' '!A8,' '!$B$4:$N$9,12,0))</f>
        <v/>
      </c>
      <c r="BD72" s="253"/>
      <c r="BE72" s="253" t="str">
        <f>IF(' '!$K$10=0,"",VLOOKUP(' '!A8,' '!$B$4:$N$9,13,0))</f>
        <v/>
      </c>
      <c r="BF72" s="253"/>
      <c r="BG72" s="253" t="str">
        <f>IF(' '!$K$10=0,"",VLOOKUP(' '!A8,' '!$B$4:$N$9,5,0))</f>
        <v/>
      </c>
      <c r="BH72" s="348"/>
      <c r="BI72" s="45" t="str">
        <f>IF(' '!$K$10=0,"",":")</f>
        <v/>
      </c>
      <c r="BJ72" s="333" t="str">
        <f>IF(' '!$K$10=0,"",VLOOKUP(' '!A8,' '!$B$4:$N$9,6,0))</f>
        <v/>
      </c>
      <c r="BK72" s="333"/>
      <c r="BL72" s="263" t="str">
        <f>IF(' '!$K$10=0,"",BG72-BJ72)</f>
        <v/>
      </c>
      <c r="BM72" s="264"/>
      <c r="BN72" s="264"/>
      <c r="BO72" s="148" t="str">
        <f>IF(' '!$K$10=0,"",VLOOKUP(' '!A8,' '!$B$4:$N$9,7,0))</f>
        <v/>
      </c>
      <c r="BP72" s="149"/>
      <c r="BQ72" s="267"/>
      <c r="BR72" s="8"/>
    </row>
    <row r="73" spans="1:70" ht="18" customHeight="1" thickBot="1" x14ac:dyDescent="0.3">
      <c r="A73" s="2"/>
      <c r="B73" s="376"/>
      <c r="C73" s="377"/>
      <c r="D73" s="377"/>
      <c r="E73" s="378"/>
      <c r="F73" s="325"/>
      <c r="G73" s="326"/>
      <c r="H73" s="327"/>
      <c r="I73" s="6"/>
      <c r="J73" s="273" t="str">
        <f>IF(' '!$K$10=0,"",IF(VLOOKUP(' '!A9,' '!$B$4:$D$9,3,0)=MAX(J$68:J72),"",' '!A9))</f>
        <v/>
      </c>
      <c r="K73" s="274"/>
      <c r="L73" s="217" t="str">
        <f>IF(' '!$K$10=0,F24,VLOOKUP(' '!A9,' '!$B$4:$N$9,4,0))</f>
        <v>TV Wallau</v>
      </c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168" t="str">
        <f>IF(AND(L73&amp;$AG$60=VLOOKUP(L73&amp;$AG$60,' '!$C$25:$G$84,1,0),VLOOKUP(L73&amp;$AG$60,' '!$C$25:$G$84,4,0)&lt;&gt;""),VLOOKUP(L73&amp;$AG$60,' '!$C$25:$G$84,4,0),VLOOKUP(L73&amp;$AG$60,' '!$C$25:$G$84,5,0))</f>
        <v/>
      </c>
      <c r="AH73" s="168"/>
      <c r="AI73" s="169"/>
      <c r="AJ73" s="163" t="str">
        <f>IF(AND(L73&amp;$AJ$60=VLOOKUP(L73&amp;$AJ$60,' '!$C$25:$G$84,1,0),VLOOKUP(L73&amp;$AJ$60,' '!$C$25:$G$84,4,0)&lt;&gt;""),VLOOKUP(L73&amp;$AJ$60,' '!$C$25:$G$84,4,0),VLOOKUP(L73&amp;$AJ$60,' '!$C$25:$G$84,5,0))</f>
        <v/>
      </c>
      <c r="AK73" s="164"/>
      <c r="AL73" s="165"/>
      <c r="AM73" s="163" t="str">
        <f>IF(AND(L73&amp;$AM$60=VLOOKUP(L73&amp;$AM$60,' '!$C$25:$G$84,1,0),VLOOKUP(L73&amp;$AM$60,' '!$C$25:$G$84,4,0)&lt;&gt;""),VLOOKUP(L73&amp;$AM$60,' '!$C$25:$G$84,4,0),VLOOKUP(L73&amp;$AM$60,' '!$C$25:$G$84,5,0))</f>
        <v/>
      </c>
      <c r="AN73" s="164"/>
      <c r="AO73" s="165"/>
      <c r="AP73" s="163" t="str">
        <f>IF(AND(L73&amp;$AP$60=VLOOKUP(L73&amp;$AP$60,' '!$C$25:$G$84,1,0),VLOOKUP(L73&amp;$AP$60,' '!$C$25:$G$84,4,0)&lt;&gt;""),VLOOKUP(L73&amp;$AP$60,' '!$C$25:$G$84,4,0),VLOOKUP(L73&amp;$AP$60,' '!$C$25:$G$84,5,0))</f>
        <v/>
      </c>
      <c r="AQ73" s="164"/>
      <c r="AR73" s="165"/>
      <c r="AS73" s="163" t="str">
        <f>IF(AND(L73&amp;$AS$60=VLOOKUP(L73&amp;$AS$60,' '!$C$25:$G$84,1,0),VLOOKUP(L73&amp;$AS$60,' '!$C$25:$G$84,4,0)&lt;&gt;""),VLOOKUP(L73&amp;$AS$60,' '!$C$25:$G$84,4,0),VLOOKUP(L73&amp;$AS$60,' '!$C$25:$G$84,5,0))</f>
        <v/>
      </c>
      <c r="AT73" s="164"/>
      <c r="AU73" s="165"/>
      <c r="AV73" s="166"/>
      <c r="AW73" s="167"/>
      <c r="AX73" s="167"/>
      <c r="AY73" s="343" t="str">
        <f>IF(' '!$K$10=0,"",VLOOKUP(' '!A9,' '!$B$4:$N$9,10,0))</f>
        <v/>
      </c>
      <c r="AZ73" s="344"/>
      <c r="BA73" s="270" t="str">
        <f>IF(' '!$K$10=0,"",VLOOKUP(' '!A9,' '!$B$4:$N$9,11,0))</f>
        <v/>
      </c>
      <c r="BB73" s="270"/>
      <c r="BC73" s="270" t="str">
        <f>IF(' '!$K$10=0,"",VLOOKUP(' '!A9,' '!$B$4:$N$9,12,0))</f>
        <v/>
      </c>
      <c r="BD73" s="270"/>
      <c r="BE73" s="270" t="str">
        <f>IF(' '!$K$10=0,"",VLOOKUP(' '!A9,' '!$B$4:$N$9,13,0))</f>
        <v/>
      </c>
      <c r="BF73" s="270"/>
      <c r="BG73" s="270" t="str">
        <f>IF(' '!$K$10=0,"",VLOOKUP(' '!A9,' '!$B$4:$N$9,5,0))</f>
        <v/>
      </c>
      <c r="BH73" s="347"/>
      <c r="BI73" s="48" t="str">
        <f>IF(' '!$K$10=0,"",":")</f>
        <v/>
      </c>
      <c r="BJ73" s="338" t="str">
        <f>IF(' '!$K$10=0,"",VLOOKUP(' '!A9,' '!$B$4:$N$9,6,0))</f>
        <v/>
      </c>
      <c r="BK73" s="338"/>
      <c r="BL73" s="345" t="str">
        <f>IF(' '!$K$10=0,"",BG73-BJ73)</f>
        <v/>
      </c>
      <c r="BM73" s="346"/>
      <c r="BN73" s="346"/>
      <c r="BO73" s="329" t="str">
        <f>IF(' '!$K$10=0,"",VLOOKUP(' '!A9,' '!$B$4:$N$9,7,0))</f>
        <v/>
      </c>
      <c r="BP73" s="330"/>
      <c r="BQ73" s="331"/>
      <c r="BR73" s="8"/>
    </row>
    <row r="74" spans="1:70" ht="18" customHeight="1" x14ac:dyDescent="0.25">
      <c r="A74" s="49"/>
      <c r="B74" s="49"/>
      <c r="C74" s="49"/>
      <c r="D74" s="6"/>
      <c r="E74" s="109"/>
      <c r="F74" s="109"/>
      <c r="G74" s="109"/>
      <c r="H74" s="138"/>
      <c r="I74" s="6"/>
      <c r="J74" s="50"/>
      <c r="K74" s="50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4"/>
      <c r="BG74" s="54"/>
      <c r="BH74" s="54"/>
      <c r="BI74" s="53"/>
      <c r="BJ74" s="53"/>
      <c r="BK74" s="53"/>
      <c r="BL74" s="8"/>
      <c r="BM74" s="8"/>
      <c r="BN74" s="8"/>
      <c r="BO74" s="8"/>
      <c r="BP74" s="8"/>
      <c r="BQ74" s="8"/>
      <c r="BR74" s="8"/>
    </row>
    <row r="75" spans="1:70" ht="18" customHeight="1" thickBot="1" x14ac:dyDescent="0.3">
      <c r="A75" s="49"/>
      <c r="B75" s="49"/>
      <c r="C75" s="49"/>
      <c r="D75" s="6"/>
      <c r="E75" s="109"/>
      <c r="F75" s="109"/>
      <c r="G75" s="109"/>
      <c r="H75" s="109"/>
      <c r="I75" s="6"/>
      <c r="J75" s="50"/>
      <c r="K75" s="50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4"/>
      <c r="BG75" s="54"/>
      <c r="BH75" s="54"/>
      <c r="BI75" s="53"/>
      <c r="BJ75" s="53"/>
      <c r="BK75" s="53"/>
      <c r="BL75" s="8"/>
      <c r="BM75" s="8"/>
      <c r="BN75" s="8"/>
      <c r="BO75" s="8"/>
      <c r="BP75" s="8"/>
      <c r="BQ75" s="8"/>
      <c r="BR75" s="8"/>
    </row>
    <row r="76" spans="1:70" ht="18" customHeight="1" x14ac:dyDescent="0.25">
      <c r="A76" s="49"/>
      <c r="B76" s="49"/>
      <c r="C76" s="49"/>
      <c r="D76" s="6"/>
      <c r="E76" s="109"/>
      <c r="F76" s="109"/>
      <c r="G76" s="109"/>
      <c r="H76" s="109"/>
      <c r="I76" s="6"/>
      <c r="J76" s="50"/>
      <c r="K76" s="50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181" t="str">
        <f>L84</f>
        <v>FC Schwalbach</v>
      </c>
      <c r="AH76" s="182"/>
      <c r="AI76" s="182"/>
      <c r="AJ76" s="173" t="str">
        <f>L85</f>
        <v>FSV Schierstein 08</v>
      </c>
      <c r="AK76" s="173"/>
      <c r="AL76" s="173"/>
      <c r="AM76" s="182" t="str">
        <f>L86</f>
        <v>VFR Wiesbaden</v>
      </c>
      <c r="AN76" s="182"/>
      <c r="AO76" s="182"/>
      <c r="AP76" s="173" t="str">
        <f>L87</f>
        <v>FC Fortuna Höchst</v>
      </c>
      <c r="AQ76" s="173"/>
      <c r="AR76" s="173"/>
      <c r="AS76" s="173" t="str">
        <f>L88</f>
        <v>BSC Altenhain</v>
      </c>
      <c r="AT76" s="173"/>
      <c r="AU76" s="173"/>
      <c r="AV76" s="173" t="str">
        <f>L89</f>
        <v>FV Delkenheim</v>
      </c>
      <c r="AW76" s="173"/>
      <c r="AX76" s="176"/>
      <c r="AY76" s="53"/>
      <c r="AZ76" s="53"/>
      <c r="BA76" s="53"/>
      <c r="BB76" s="53"/>
      <c r="BC76" s="53"/>
      <c r="BD76" s="53"/>
      <c r="BE76" s="53"/>
      <c r="BF76" s="54"/>
      <c r="BG76" s="54"/>
      <c r="BH76" s="54"/>
      <c r="BI76" s="53"/>
      <c r="BJ76" s="53"/>
      <c r="BK76" s="53"/>
      <c r="BL76" s="8"/>
      <c r="BM76" s="8"/>
      <c r="BN76" s="8"/>
      <c r="BO76" s="8"/>
      <c r="BP76" s="8"/>
      <c r="BQ76" s="8"/>
      <c r="BR76" s="8"/>
    </row>
    <row r="77" spans="1:70" ht="18" customHeight="1" x14ac:dyDescent="0.25">
      <c r="A77" s="49"/>
      <c r="B77" s="49"/>
      <c r="C77" s="49"/>
      <c r="D77" s="6"/>
      <c r="E77" s="109"/>
      <c r="F77" s="109"/>
      <c r="G77" s="109"/>
      <c r="H77" s="109"/>
      <c r="I77" s="6"/>
      <c r="J77" s="50"/>
      <c r="K77" s="50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183"/>
      <c r="AH77" s="184"/>
      <c r="AI77" s="184"/>
      <c r="AJ77" s="174"/>
      <c r="AK77" s="174"/>
      <c r="AL77" s="174"/>
      <c r="AM77" s="184"/>
      <c r="AN77" s="184"/>
      <c r="AO77" s="184"/>
      <c r="AP77" s="174"/>
      <c r="AQ77" s="174"/>
      <c r="AR77" s="174"/>
      <c r="AS77" s="174"/>
      <c r="AT77" s="174"/>
      <c r="AU77" s="174"/>
      <c r="AV77" s="174"/>
      <c r="AW77" s="174"/>
      <c r="AX77" s="177"/>
      <c r="AY77" s="53"/>
      <c r="AZ77" s="53"/>
      <c r="BA77" s="53"/>
      <c r="BB77" s="53"/>
      <c r="BC77" s="53"/>
      <c r="BD77" s="53"/>
      <c r="BE77" s="53"/>
      <c r="BF77" s="54"/>
      <c r="BG77" s="54"/>
      <c r="BH77" s="54"/>
      <c r="BI77" s="53"/>
      <c r="BJ77" s="53"/>
      <c r="BK77" s="53"/>
      <c r="BL77" s="8"/>
      <c r="BM77" s="8"/>
      <c r="BN77" s="8"/>
      <c r="BO77" s="8"/>
      <c r="BP77" s="8"/>
      <c r="BQ77" s="8"/>
      <c r="BR77" s="8"/>
    </row>
    <row r="78" spans="1:70" ht="18" customHeight="1" x14ac:dyDescent="0.25">
      <c r="A78" s="49"/>
      <c r="B78" s="49"/>
      <c r="C78" s="49"/>
      <c r="D78" s="6"/>
      <c r="E78" s="109"/>
      <c r="F78" s="109"/>
      <c r="G78" s="109"/>
      <c r="H78" s="109"/>
      <c r="I78" s="6"/>
      <c r="J78" s="50"/>
      <c r="K78" s="50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183"/>
      <c r="AH78" s="184"/>
      <c r="AI78" s="184"/>
      <c r="AJ78" s="174"/>
      <c r="AK78" s="174"/>
      <c r="AL78" s="174"/>
      <c r="AM78" s="184"/>
      <c r="AN78" s="184"/>
      <c r="AO78" s="184"/>
      <c r="AP78" s="174"/>
      <c r="AQ78" s="174"/>
      <c r="AR78" s="174"/>
      <c r="AS78" s="174"/>
      <c r="AT78" s="174"/>
      <c r="AU78" s="174"/>
      <c r="AV78" s="174"/>
      <c r="AW78" s="174"/>
      <c r="AX78" s="177"/>
      <c r="AY78" s="53"/>
      <c r="AZ78" s="53"/>
      <c r="BA78" s="53"/>
      <c r="BB78" s="53"/>
      <c r="BC78" s="53"/>
      <c r="BD78" s="53"/>
      <c r="BE78" s="53"/>
      <c r="BF78" s="54"/>
      <c r="BG78" s="54"/>
      <c r="BH78" s="54"/>
      <c r="BI78" s="53"/>
      <c r="BJ78" s="53"/>
      <c r="BK78" s="53"/>
      <c r="BL78" s="8"/>
      <c r="BM78" s="8"/>
      <c r="BN78" s="8"/>
      <c r="BO78" s="8"/>
      <c r="BP78" s="8"/>
      <c r="BQ78" s="8"/>
      <c r="BR78" s="8"/>
    </row>
    <row r="79" spans="1:70" ht="18" customHeight="1" x14ac:dyDescent="0.25">
      <c r="A79" s="49"/>
      <c r="B79" s="49"/>
      <c r="C79" s="49"/>
      <c r="D79" s="6"/>
      <c r="E79" s="109"/>
      <c r="F79" s="109"/>
      <c r="G79" s="109"/>
      <c r="H79" s="109"/>
      <c r="I79" s="6"/>
      <c r="J79" s="50"/>
      <c r="K79" s="50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183"/>
      <c r="AH79" s="184"/>
      <c r="AI79" s="184"/>
      <c r="AJ79" s="174"/>
      <c r="AK79" s="174"/>
      <c r="AL79" s="174"/>
      <c r="AM79" s="184"/>
      <c r="AN79" s="184"/>
      <c r="AO79" s="184"/>
      <c r="AP79" s="174"/>
      <c r="AQ79" s="174"/>
      <c r="AR79" s="174"/>
      <c r="AS79" s="174"/>
      <c r="AT79" s="174"/>
      <c r="AU79" s="174"/>
      <c r="AV79" s="174"/>
      <c r="AW79" s="174"/>
      <c r="AX79" s="177"/>
      <c r="AY79" s="53"/>
      <c r="AZ79" s="53"/>
      <c r="BA79" s="53"/>
      <c r="BB79" s="53"/>
      <c r="BC79" s="53"/>
      <c r="BD79" s="53"/>
      <c r="BE79" s="53"/>
      <c r="BF79" s="54"/>
      <c r="BG79" s="54"/>
      <c r="BH79" s="54"/>
      <c r="BI79" s="53"/>
      <c r="BJ79" s="53"/>
      <c r="BK79" s="53"/>
      <c r="BL79" s="8"/>
      <c r="BM79" s="8"/>
      <c r="BN79" s="8"/>
      <c r="BO79" s="8"/>
      <c r="BP79" s="8"/>
      <c r="BQ79" s="8"/>
      <c r="BR79" s="8"/>
    </row>
    <row r="80" spans="1:70" ht="18" customHeight="1" x14ac:dyDescent="0.25">
      <c r="A80" s="49"/>
      <c r="B80" s="49"/>
      <c r="C80" s="49"/>
      <c r="D80" s="6"/>
      <c r="E80" s="109"/>
      <c r="F80" s="109"/>
      <c r="G80" s="109"/>
      <c r="H80" s="109"/>
      <c r="I80" s="6"/>
      <c r="J80" s="50"/>
      <c r="K80" s="50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183"/>
      <c r="AH80" s="184"/>
      <c r="AI80" s="184"/>
      <c r="AJ80" s="174"/>
      <c r="AK80" s="174"/>
      <c r="AL80" s="174"/>
      <c r="AM80" s="184"/>
      <c r="AN80" s="184"/>
      <c r="AO80" s="184"/>
      <c r="AP80" s="174"/>
      <c r="AQ80" s="174"/>
      <c r="AR80" s="174"/>
      <c r="AS80" s="174"/>
      <c r="AT80" s="174"/>
      <c r="AU80" s="174"/>
      <c r="AV80" s="174"/>
      <c r="AW80" s="174"/>
      <c r="AX80" s="177"/>
      <c r="AY80" s="53"/>
      <c r="AZ80" s="53"/>
      <c r="BA80" s="53"/>
      <c r="BB80" s="53"/>
      <c r="BC80" s="53"/>
      <c r="BD80" s="53"/>
      <c r="BE80" s="53"/>
      <c r="BF80" s="54"/>
      <c r="BG80" s="54"/>
      <c r="BH80" s="54"/>
      <c r="BI80" s="53"/>
      <c r="BJ80" s="53"/>
      <c r="BK80" s="53"/>
      <c r="BL80" s="8"/>
      <c r="BM80" s="8"/>
      <c r="BN80" s="8"/>
      <c r="BO80" s="8"/>
      <c r="BP80" s="8"/>
      <c r="BQ80" s="8"/>
      <c r="BR80" s="8"/>
    </row>
    <row r="81" spans="1:74" ht="18" customHeight="1" x14ac:dyDescent="0.25">
      <c r="A81" s="49"/>
      <c r="B81" s="49"/>
      <c r="C81" s="49"/>
      <c r="D81" s="6"/>
      <c r="E81" s="8"/>
      <c r="F81" s="8"/>
      <c r="G81" s="8"/>
      <c r="H81" s="8"/>
      <c r="I81" s="6"/>
      <c r="J81" s="50"/>
      <c r="K81" s="50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183"/>
      <c r="AH81" s="184"/>
      <c r="AI81" s="184"/>
      <c r="AJ81" s="174"/>
      <c r="AK81" s="174"/>
      <c r="AL81" s="174"/>
      <c r="AM81" s="184"/>
      <c r="AN81" s="184"/>
      <c r="AO81" s="184"/>
      <c r="AP81" s="174"/>
      <c r="AQ81" s="174"/>
      <c r="AR81" s="174"/>
      <c r="AS81" s="174"/>
      <c r="AT81" s="174"/>
      <c r="AU81" s="174"/>
      <c r="AV81" s="174"/>
      <c r="AW81" s="174"/>
      <c r="AX81" s="177"/>
      <c r="AY81" s="53"/>
      <c r="AZ81" s="53"/>
      <c r="BA81" s="53"/>
      <c r="BB81" s="53"/>
      <c r="BC81" s="53"/>
      <c r="BD81" s="53"/>
      <c r="BE81" s="53"/>
      <c r="BF81" s="54"/>
      <c r="BG81" s="54"/>
      <c r="BH81" s="54"/>
      <c r="BI81" s="53"/>
      <c r="BJ81" s="53"/>
      <c r="BK81" s="53"/>
      <c r="BL81" s="8"/>
      <c r="BM81" s="8"/>
      <c r="BN81" s="8"/>
      <c r="BO81" s="8"/>
      <c r="BP81" s="8"/>
      <c r="BQ81" s="8"/>
      <c r="BR81" s="8"/>
    </row>
    <row r="82" spans="1:74" ht="18" customHeight="1" thickBot="1" x14ac:dyDescent="0.3">
      <c r="A82" s="49"/>
      <c r="B82" s="380" t="s">
        <v>10</v>
      </c>
      <c r="C82" s="380"/>
      <c r="D82" s="380"/>
      <c r="E82" s="380"/>
      <c r="F82" s="380"/>
      <c r="G82" s="380"/>
      <c r="H82" s="380"/>
      <c r="I82" s="6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6"/>
      <c r="Y82" s="56"/>
      <c r="Z82" s="56"/>
      <c r="AA82" s="56"/>
      <c r="AB82" s="56"/>
      <c r="AC82" s="56"/>
      <c r="AD82" s="57"/>
      <c r="AE82" s="58"/>
      <c r="AF82" s="58"/>
      <c r="AG82" s="183"/>
      <c r="AH82" s="184"/>
      <c r="AI82" s="184"/>
      <c r="AJ82" s="174"/>
      <c r="AK82" s="174"/>
      <c r="AL82" s="174"/>
      <c r="AM82" s="184"/>
      <c r="AN82" s="184"/>
      <c r="AO82" s="184"/>
      <c r="AP82" s="174"/>
      <c r="AQ82" s="174"/>
      <c r="AR82" s="174"/>
      <c r="AS82" s="174"/>
      <c r="AT82" s="174"/>
      <c r="AU82" s="174"/>
      <c r="AV82" s="174"/>
      <c r="AW82" s="174"/>
      <c r="AX82" s="177"/>
      <c r="AY82" s="59"/>
      <c r="BA82" s="60"/>
      <c r="BB82" s="55"/>
      <c r="BC82" s="55"/>
      <c r="BD82" s="55"/>
      <c r="BE82" s="55"/>
      <c r="BF82" s="55"/>
      <c r="BG82" s="55"/>
      <c r="BH82" s="55"/>
      <c r="BI82" s="59"/>
      <c r="BJ82" s="1"/>
      <c r="BK82" s="8"/>
      <c r="BL82" s="8"/>
      <c r="BM82" s="8"/>
      <c r="BN82" s="8"/>
      <c r="BO82" s="8"/>
      <c r="BP82" s="8"/>
      <c r="BQ82" s="8"/>
      <c r="BR82" s="8"/>
    </row>
    <row r="83" spans="1:74" ht="18" customHeight="1" thickBot="1" x14ac:dyDescent="0.3">
      <c r="A83" s="49"/>
      <c r="B83" s="379" t="s">
        <v>14</v>
      </c>
      <c r="C83" s="379"/>
      <c r="D83" s="379"/>
      <c r="E83" s="379"/>
      <c r="F83" s="379" t="s">
        <v>15</v>
      </c>
      <c r="G83" s="379"/>
      <c r="H83" s="379"/>
      <c r="I83" s="6"/>
      <c r="J83" s="277" t="str">
        <f>IF(' '!K20=0,AE18,IF(' '!A20&lt;&gt;' '!K20,"es liegen nicht alle Ergebnisse vor",AE18))</f>
        <v>Gruppe B</v>
      </c>
      <c r="K83" s="278"/>
      <c r="L83" s="278"/>
      <c r="M83" s="278"/>
      <c r="N83" s="278"/>
      <c r="O83" s="278"/>
      <c r="P83" s="278"/>
      <c r="Q83" s="278"/>
      <c r="R83" s="278"/>
      <c r="S83" s="278"/>
      <c r="T83" s="278"/>
      <c r="U83" s="278"/>
      <c r="V83" s="278"/>
      <c r="W83" s="278"/>
      <c r="X83" s="278"/>
      <c r="Y83" s="278"/>
      <c r="Z83" s="278"/>
      <c r="AA83" s="278"/>
      <c r="AB83" s="278"/>
      <c r="AC83" s="278"/>
      <c r="AD83" s="278"/>
      <c r="AE83" s="278"/>
      <c r="AF83" s="278"/>
      <c r="AG83" s="185"/>
      <c r="AH83" s="186"/>
      <c r="AI83" s="186"/>
      <c r="AJ83" s="175"/>
      <c r="AK83" s="175"/>
      <c r="AL83" s="175"/>
      <c r="AM83" s="186"/>
      <c r="AN83" s="186"/>
      <c r="AO83" s="186"/>
      <c r="AP83" s="175"/>
      <c r="AQ83" s="175"/>
      <c r="AR83" s="175"/>
      <c r="AS83" s="175"/>
      <c r="AT83" s="175"/>
      <c r="AU83" s="175"/>
      <c r="AV83" s="175"/>
      <c r="AW83" s="175"/>
      <c r="AX83" s="178"/>
      <c r="AY83" s="367" t="s">
        <v>16</v>
      </c>
      <c r="AZ83" s="279"/>
      <c r="BA83" s="279" t="s">
        <v>17</v>
      </c>
      <c r="BB83" s="279"/>
      <c r="BC83" s="279" t="s">
        <v>18</v>
      </c>
      <c r="BD83" s="279"/>
      <c r="BE83" s="279" t="s">
        <v>19</v>
      </c>
      <c r="BF83" s="279"/>
      <c r="BG83" s="279" t="s">
        <v>20</v>
      </c>
      <c r="BH83" s="279"/>
      <c r="BI83" s="279"/>
      <c r="BJ83" s="279"/>
      <c r="BK83" s="279"/>
      <c r="BL83" s="279" t="s">
        <v>21</v>
      </c>
      <c r="BM83" s="279"/>
      <c r="BN83" s="279"/>
      <c r="BO83" s="279" t="s">
        <v>22</v>
      </c>
      <c r="BP83" s="279"/>
      <c r="BQ83" s="328"/>
      <c r="BR83" s="8"/>
    </row>
    <row r="84" spans="1:74" ht="18" customHeight="1" x14ac:dyDescent="0.25">
      <c r="A84" s="49"/>
      <c r="B84" s="325"/>
      <c r="C84" s="326"/>
      <c r="D84" s="326"/>
      <c r="E84" s="327"/>
      <c r="F84" s="325"/>
      <c r="G84" s="326"/>
      <c r="H84" s="327"/>
      <c r="I84" s="6"/>
      <c r="J84" s="275" t="str">
        <f>IF(' '!$K$20=0,"",1)</f>
        <v/>
      </c>
      <c r="K84" s="276"/>
      <c r="L84" s="215" t="str">
        <f>IF(' '!$K$20=0,AE19,VLOOKUP(' '!A14,' '!$B$14:$N$19,4,0))</f>
        <v>FC Schwalbach</v>
      </c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196"/>
      <c r="AH84" s="196"/>
      <c r="AI84" s="197"/>
      <c r="AJ84" s="170" t="str">
        <f>IF(AND(L84&amp;$AJ$76=VLOOKUP(L84&amp;$AJ$76,' '!$C$25:$G$84,1,0),VLOOKUP(L84&amp;$AJ$76,' '!$C$25:$G$84,4,0)&lt;&gt;""),VLOOKUP(L84&amp;$AJ$76,' '!$C$25:$G$84,4,0),VLOOKUP(L84&amp;$AJ$76,' '!$C$25:$G$84,5,0))</f>
        <v/>
      </c>
      <c r="AK84" s="171"/>
      <c r="AL84" s="172"/>
      <c r="AM84" s="170" t="str">
        <f>IF(AND(L84&amp;$AM$76=VLOOKUP(L84&amp;$AM$76,' '!$C$25:$G$84,1,0),VLOOKUP(L84&amp;$AM$76,' '!$C$25:$G$84,4,0)&lt;&gt;""),VLOOKUP(L84&amp;$AM$76,' '!$C$25:$G$84,4,0),VLOOKUP(L84&amp;$AM$76,' '!$C$25:$G$84,5,0))</f>
        <v/>
      </c>
      <c r="AN84" s="171"/>
      <c r="AO84" s="172"/>
      <c r="AP84" s="170" t="str">
        <f>IF(AND(L84&amp;$AP$76=VLOOKUP(L84&amp;$AP$76,' '!$C$25:$G$84,1,0),VLOOKUP(L84&amp;$AP$76,' '!$C$25:$G$84,4,0)&lt;&gt;""),VLOOKUP(L84&amp;$AP$76,' '!$C$25:$G$84,4,0),VLOOKUP(L84&amp;$AP$76,' '!$C$25:$G$84,5,0))</f>
        <v/>
      </c>
      <c r="AQ84" s="171"/>
      <c r="AR84" s="172"/>
      <c r="AS84" s="170" t="str">
        <f>IF(AND(L84&amp;$AS$76=VLOOKUP(L84&amp;$AS$76,' '!$C$25:$G$84,1,0),VLOOKUP(L84&amp;$AS$76,' '!$C$25:$G$84,4,0)&lt;&gt;""),VLOOKUP(L84&amp;$AS$76,' '!$C$25:$G$84,4,0),VLOOKUP(L84&amp;$AS$76,' '!$C$25:$G$84,5,0))</f>
        <v/>
      </c>
      <c r="AT84" s="171"/>
      <c r="AU84" s="172"/>
      <c r="AV84" s="179" t="str">
        <f>IF(AND(L84&amp;$AV$76=VLOOKUP(L84&amp;$AV$76,' '!$C$25:$G$84,1,0),VLOOKUP(L84&amp;$AV$76,' '!$C$25:$G$84,4,0)&lt;&gt;""),VLOOKUP(L84&amp;$AV$76,' '!$C$25:$G$84,4,0),VLOOKUP(L84&amp;$AV$76,' '!$C$25:$G$84,5,0))</f>
        <v/>
      </c>
      <c r="AW84" s="180"/>
      <c r="AX84" s="180"/>
      <c r="AY84" s="180" t="str">
        <f>IF(' '!$K$20=0,"",VLOOKUP(' '!A14,' '!$B$14:$N$19,10,0))</f>
        <v/>
      </c>
      <c r="AZ84" s="351"/>
      <c r="BA84" s="253" t="str">
        <f>IF(' '!$K$20=0,"",VLOOKUP(' '!A14,' '!$B$14:$N$19,11,0))</f>
        <v/>
      </c>
      <c r="BB84" s="253"/>
      <c r="BC84" s="253" t="str">
        <f>IF(' '!$K$20=0,"",VLOOKUP(' '!A14,' '!$B$14:$N$19,12,0))</f>
        <v/>
      </c>
      <c r="BD84" s="253"/>
      <c r="BE84" s="253" t="str">
        <f>IF(' '!$K$20=0,"",VLOOKUP(' '!A14,' '!$B$14:$N$19,13,0))</f>
        <v/>
      </c>
      <c r="BF84" s="253"/>
      <c r="BG84" s="333" t="str">
        <f>IF(' '!$K$20=0,"",VLOOKUP(' '!A14,' '!$B$14:$N$19,5,0))</f>
        <v/>
      </c>
      <c r="BH84" s="333"/>
      <c r="BI84" s="43" t="str">
        <f>IF(' '!$K$20=0,"",":")</f>
        <v/>
      </c>
      <c r="BJ84" s="337" t="str">
        <f>IF(' '!$K$20=0,"",VLOOKUP(' '!A14,' '!$B$14:$N$19,6,0))</f>
        <v/>
      </c>
      <c r="BK84" s="253"/>
      <c r="BL84" s="324" t="str">
        <f>IF(' '!$K$20=0,"",BG84-BJ84)</f>
        <v/>
      </c>
      <c r="BM84" s="324"/>
      <c r="BN84" s="263"/>
      <c r="BO84" s="170" t="str">
        <f>IF(' '!$K$20=0,"",VLOOKUP(' '!A14,' '!$B$14:$N$19,7,0))</f>
        <v/>
      </c>
      <c r="BP84" s="171"/>
      <c r="BQ84" s="268"/>
      <c r="BR84" s="8"/>
    </row>
    <row r="85" spans="1:74" ht="18" customHeight="1" x14ac:dyDescent="0.25">
      <c r="A85" s="49"/>
      <c r="B85" s="325"/>
      <c r="C85" s="326"/>
      <c r="D85" s="326"/>
      <c r="E85" s="327"/>
      <c r="F85" s="325"/>
      <c r="G85" s="326"/>
      <c r="H85" s="327"/>
      <c r="I85" s="6"/>
      <c r="J85" s="271" t="str">
        <f>IF(' '!$K$20=0,"",IF(VLOOKUP(' '!A15,' '!$B$14:$D$19,3,0)=MAX(J$84:J84),"",' '!A15))</f>
        <v/>
      </c>
      <c r="K85" s="272"/>
      <c r="L85" s="200" t="str">
        <f>IF(' '!$K$20=0,AE20,VLOOKUP(' '!A15,' '!$B$14:$N$19,4,0))</f>
        <v>FSV Schierstein 08</v>
      </c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159" t="str">
        <f>IF(AND(L85&amp;$AG$76=VLOOKUP(L85&amp;$AG$76,' '!$C$25:$G$84,1,0),VLOOKUP(L85&amp;$AG$76,' '!$C$25:$G$84,4,0)&lt;&gt;""),VLOOKUP(L85&amp;$AG$76,' '!$C$25:$G$84,4,0),VLOOKUP(L85&amp;$AG$76,' '!$C$25:$G$84,5,0))</f>
        <v/>
      </c>
      <c r="AH85" s="159"/>
      <c r="AI85" s="160"/>
      <c r="AJ85" s="151"/>
      <c r="AK85" s="152"/>
      <c r="AL85" s="153"/>
      <c r="AM85" s="148" t="str">
        <f>IF(AND(L85&amp;$AM$76=VLOOKUP(L85&amp;$AM$76,' '!$C$25:$G$84,1,0),VLOOKUP(L85&amp;$AM$76,' '!$C$25:$G$84,4,0)&lt;&gt;""),VLOOKUP(L85&amp;$AM$76,' '!$C$25:$G$84,4,0),VLOOKUP(L85&amp;$AM$76,' '!$C$25:$G$84,5,0))</f>
        <v/>
      </c>
      <c r="AN85" s="149"/>
      <c r="AO85" s="150"/>
      <c r="AP85" s="148" t="str">
        <f>IF(AND(L85&amp;$AP$76=VLOOKUP(L85&amp;$AP$76,' '!$C$25:$G$84,1,0),VLOOKUP(L85&amp;$AP$76,' '!$C$25:$G$84,4,0)&lt;&gt;""),VLOOKUP(L85&amp;$AP$76,' '!$C$25:$G$84,4,0),VLOOKUP(L85&amp;$AP$76,' '!$C$25:$G$84,5,0))</f>
        <v/>
      </c>
      <c r="AQ85" s="149"/>
      <c r="AR85" s="150"/>
      <c r="AS85" s="148" t="str">
        <f>IF(AND(L85&amp;$AS$76=VLOOKUP(L85&amp;$AS$76,' '!$C$25:$G$84,1,0),VLOOKUP(L85&amp;$AS$76,' '!$C$25:$G$84,4,0)&lt;&gt;""),VLOOKUP(L85&amp;$AS$76,' '!$C$25:$G$84,4,0),VLOOKUP(L85&amp;$AS$76,' '!$C$25:$G$84,5,0))</f>
        <v/>
      </c>
      <c r="AT85" s="149"/>
      <c r="AU85" s="150"/>
      <c r="AV85" s="161" t="str">
        <f>IF(AND(L85&amp;$AV$76=VLOOKUP(L85&amp;$AV$76,' '!$C$25:$G$84,1,0),VLOOKUP(L85&amp;$AV$76,' '!$C$25:$G$84,4,0)&lt;&gt;""),VLOOKUP(L85&amp;$AV$76,' '!$C$25:$G$84,4,0),VLOOKUP(L85&amp;$AV$76,' '!$C$25:$G$84,5,0))</f>
        <v/>
      </c>
      <c r="AW85" s="159"/>
      <c r="AX85" s="159"/>
      <c r="AY85" s="339" t="str">
        <f>IF(' '!$K$20=0,"",VLOOKUP(' '!A15,' '!$B$14:$N$19,10,0))</f>
        <v/>
      </c>
      <c r="AZ85" s="340"/>
      <c r="BA85" s="253" t="str">
        <f>IF(' '!$K$20=0,"",VLOOKUP(' '!A15,' '!$B$14:$N$19,11,0))</f>
        <v/>
      </c>
      <c r="BB85" s="253"/>
      <c r="BC85" s="253" t="str">
        <f>IF(' '!$K$20=0,"",VLOOKUP(' '!A15,' '!$B$14:$N$19,12,0))</f>
        <v/>
      </c>
      <c r="BD85" s="253"/>
      <c r="BE85" s="253" t="str">
        <f>IF(' '!$K$20=0,"",VLOOKUP(' '!A15,' '!$B$14:$N$19,13,0))</f>
        <v/>
      </c>
      <c r="BF85" s="253"/>
      <c r="BG85" s="333" t="str">
        <f>IF(' '!$K$20=0,"",VLOOKUP(' '!A15,' '!$B$14:$N$19,5,0))</f>
        <v/>
      </c>
      <c r="BH85" s="333"/>
      <c r="BI85" s="43" t="str">
        <f>IF(' '!$K$20=0,"",":")</f>
        <v/>
      </c>
      <c r="BJ85" s="337" t="str">
        <f>IF(' '!$K$20=0,"",VLOOKUP(' '!A15,' '!$B$14:$N$19,6,0))</f>
        <v/>
      </c>
      <c r="BK85" s="253"/>
      <c r="BL85" s="324" t="str">
        <f>IF(' '!$K$20=0,"",BG85-BJ85)</f>
        <v/>
      </c>
      <c r="BM85" s="324"/>
      <c r="BN85" s="263"/>
      <c r="BO85" s="148" t="str">
        <f>IF(' '!$K$20=0,"",VLOOKUP(' '!A15,' '!$B$14:$N$19,7,0))</f>
        <v/>
      </c>
      <c r="BP85" s="149"/>
      <c r="BQ85" s="267"/>
      <c r="BR85" s="8"/>
    </row>
    <row r="86" spans="1:74" ht="18" customHeight="1" x14ac:dyDescent="0.25">
      <c r="A86" s="49"/>
      <c r="B86" s="325"/>
      <c r="C86" s="326"/>
      <c r="D86" s="326"/>
      <c r="E86" s="327"/>
      <c r="F86" s="325"/>
      <c r="G86" s="326"/>
      <c r="H86" s="327"/>
      <c r="I86" s="6"/>
      <c r="J86" s="271" t="str">
        <f>IF(' '!$K$20=0,"",IF(VLOOKUP(' '!A16,' '!$B$14:$D$19,3,0)=MAX(J$84:J85),"",' '!A16))</f>
        <v/>
      </c>
      <c r="K86" s="272"/>
      <c r="L86" s="200" t="str">
        <f>IF(' '!$K$20=0,AE21,VLOOKUP(' '!A16,' '!$B$14:$N$19,4,0))</f>
        <v>VFR Wiesbaden</v>
      </c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159" t="str">
        <f>IF(AND(L86&amp;$AG$76=VLOOKUP(L86&amp;$AG$76,' '!$C$25:$G$84,1,0),VLOOKUP(L86&amp;$AG$76,' '!$C$25:$G$84,4,0)&lt;&gt;""),VLOOKUP(L86&amp;$AG$76,' '!$C$25:$G$84,4,0),VLOOKUP(L86&amp;$AG$76,' '!$C$25:$G$84,5,0))</f>
        <v/>
      </c>
      <c r="AH86" s="159"/>
      <c r="AI86" s="160"/>
      <c r="AJ86" s="148" t="str">
        <f>IF(AND(L86&amp;$AJ$76=VLOOKUP(L86&amp;$AJ$76,' '!$C$25:$G$84,1,0),VLOOKUP(L86&amp;$AJ$76,' '!$C$25:$G$84,4,0)&lt;&gt;""),VLOOKUP(L86&amp;$AJ$76,' '!$C$25:$G$84,4,0),VLOOKUP(L86&amp;$AJ$76,' '!$C$25:$G$84,5,0))</f>
        <v/>
      </c>
      <c r="AK86" s="149"/>
      <c r="AL86" s="150"/>
      <c r="AM86" s="151"/>
      <c r="AN86" s="152"/>
      <c r="AO86" s="153"/>
      <c r="AP86" s="148" t="str">
        <f>IF(AND(L86&amp;$AP$76=VLOOKUP(L86&amp;$AP$76,' '!$C$25:$G$84,1,0),VLOOKUP(L86&amp;$AP$76,' '!$C$25:$G$84,4,0)&lt;&gt;""),VLOOKUP(L86&amp;$AP$76,' '!$C$25:$G$84,4,0),VLOOKUP(L86&amp;$AP$76,' '!$C$25:$G$84,5,0))</f>
        <v/>
      </c>
      <c r="AQ86" s="149"/>
      <c r="AR86" s="150"/>
      <c r="AS86" s="148" t="str">
        <f>IF(AND(L86&amp;$AS$76=VLOOKUP(L86&amp;$AS$76,' '!$C$25:$G$84,1,0),VLOOKUP(L86&amp;$AS$76,' '!$C$25:$G$84,4,0)&lt;&gt;""),VLOOKUP(L86&amp;$AS$76,' '!$C$25:$G$84,4,0),VLOOKUP(L86&amp;$AS$76,' '!$C$25:$G$84,5,0))</f>
        <v/>
      </c>
      <c r="AT86" s="149"/>
      <c r="AU86" s="150"/>
      <c r="AV86" s="161" t="str">
        <f>IF(AND(L86&amp;$AV$76=VLOOKUP(L86&amp;$AV$76,' '!$C$25:$G$84,1,0),VLOOKUP(L86&amp;$AV$76,' '!$C$25:$G$84,4,0)&lt;&gt;""),VLOOKUP(L86&amp;$AV$76,' '!$C$25:$G$84,4,0),VLOOKUP(L86&amp;$AV$76,' '!$C$25:$G$84,5,0))</f>
        <v/>
      </c>
      <c r="AW86" s="159"/>
      <c r="AX86" s="159"/>
      <c r="AY86" s="339" t="str">
        <f>IF(' '!$K$20=0,"",VLOOKUP(' '!A16,' '!$B$14:$N$19,10,0))</f>
        <v/>
      </c>
      <c r="AZ86" s="340"/>
      <c r="BA86" s="253" t="str">
        <f>IF(' '!$K$20=0,"",VLOOKUP(' '!A16,' '!$B$14:$N$19,11,0))</f>
        <v/>
      </c>
      <c r="BB86" s="253"/>
      <c r="BC86" s="253" t="str">
        <f>IF(' '!$K$20=0,"",VLOOKUP(' '!A16,' '!$B$14:$N$19,12,0))</f>
        <v/>
      </c>
      <c r="BD86" s="253"/>
      <c r="BE86" s="253" t="str">
        <f>IF(' '!$K$20=0,"",VLOOKUP(' '!A16,' '!$B$14:$N$19,13,0))</f>
        <v/>
      </c>
      <c r="BF86" s="253"/>
      <c r="BG86" s="333" t="str">
        <f>IF(' '!$K$20=0,"",VLOOKUP(' '!A16,' '!$B$14:$N$19,5,0))</f>
        <v/>
      </c>
      <c r="BH86" s="333"/>
      <c r="BI86" s="43" t="str">
        <f>IF(' '!$K$20=0,"",":")</f>
        <v/>
      </c>
      <c r="BJ86" s="337" t="str">
        <f>IF(' '!$K$20=0,"",VLOOKUP(' '!A16,' '!$B$14:$N$19,6,0))</f>
        <v/>
      </c>
      <c r="BK86" s="253"/>
      <c r="BL86" s="324" t="str">
        <f>IF(' '!$K$20=0,"",BG86-BJ86)</f>
        <v/>
      </c>
      <c r="BM86" s="324"/>
      <c r="BN86" s="263"/>
      <c r="BO86" s="148" t="str">
        <f>IF(' '!$K$20=0,"",VLOOKUP(' '!A16,' '!$B$14:$N$19,7,0))</f>
        <v/>
      </c>
      <c r="BP86" s="149"/>
      <c r="BQ86" s="267"/>
      <c r="BR86" s="8"/>
    </row>
    <row r="87" spans="1:74" ht="18" customHeight="1" x14ac:dyDescent="0.25">
      <c r="A87" s="49"/>
      <c r="B87" s="325"/>
      <c r="C87" s="326"/>
      <c r="D87" s="326"/>
      <c r="E87" s="327"/>
      <c r="F87" s="325"/>
      <c r="G87" s="326"/>
      <c r="H87" s="327"/>
      <c r="I87" s="6"/>
      <c r="J87" s="271" t="str">
        <f>IF(' '!$K$20=0,"",IF(VLOOKUP(' '!A17,' '!$B$14:$D$19,3,0)=MAX(J$84:J86),"",' '!A17))</f>
        <v/>
      </c>
      <c r="K87" s="272"/>
      <c r="L87" s="200" t="str">
        <f>IF(' '!$K$20=0,AE22,VLOOKUP(' '!A17,' '!$B$14:$N$19,4,0))</f>
        <v>FC Fortuna Höchst</v>
      </c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201"/>
      <c r="AE87" s="201"/>
      <c r="AF87" s="201"/>
      <c r="AG87" s="159" t="str">
        <f>IF(AND(L87&amp;$AG$76=VLOOKUP(L87&amp;$AG$76,' '!$C$25:$G$84,1,0),VLOOKUP(L87&amp;$AG$76,' '!$C$25:$G$84,4,0)&lt;&gt;""),VLOOKUP(L87&amp;$AG$76,' '!$C$25:$G$84,4,0),VLOOKUP(L87&amp;$AG$76,' '!$C$25:$G$84,5,0))</f>
        <v/>
      </c>
      <c r="AH87" s="159"/>
      <c r="AI87" s="160"/>
      <c r="AJ87" s="148" t="str">
        <f>IF(AND(L87&amp;$AJ$76=VLOOKUP(L87&amp;$AJ$76,' '!$C$25:$G$84,1,0),VLOOKUP(L87&amp;$AJ$76,' '!$C$25:$G$84,4,0)&lt;&gt;""),VLOOKUP(L87&amp;$AJ$76,' '!$C$25:$G$84,4,0),VLOOKUP(L87&amp;$AJ$76,' '!$C$25:$G$84,5,0))</f>
        <v/>
      </c>
      <c r="AK87" s="149"/>
      <c r="AL87" s="150"/>
      <c r="AM87" s="148" t="str">
        <f>IF(AND(L87&amp;$AM$76=VLOOKUP(L87&amp;$AM$76,' '!$C$25:$G$84,1,0),VLOOKUP(L87&amp;$AM$76,' '!$C$25:$G$84,4,0)&lt;&gt;""),VLOOKUP(L87&amp;$AM$76,' '!$C$25:$G$84,4,0),VLOOKUP(L87&amp;$AM$76,' '!$C$25:$G$84,5,0))</f>
        <v/>
      </c>
      <c r="AN87" s="149"/>
      <c r="AO87" s="150"/>
      <c r="AP87" s="151"/>
      <c r="AQ87" s="152"/>
      <c r="AR87" s="153"/>
      <c r="AS87" s="148" t="str">
        <f>IF(AND(L87&amp;$AS$76=VLOOKUP(L87&amp;$AS$76,' '!$C$25:$G$84,1,0),VLOOKUP(L87&amp;$AS$76,' '!$C$25:$G$84,4,0)&lt;&gt;""),VLOOKUP(L87&amp;$AS$76,' '!$C$25:$G$84,4,0),VLOOKUP(L87&amp;$AS$76,' '!$C$25:$G$84,5,0))</f>
        <v/>
      </c>
      <c r="AT87" s="149"/>
      <c r="AU87" s="150"/>
      <c r="AV87" s="161" t="str">
        <f>IF(AND(L87&amp;$AV$76=VLOOKUP(L87&amp;$AV$76,' '!$C$25:$G$84,1,0),VLOOKUP(L87&amp;$AV$76,' '!$C$25:$G$84,4,0)&lt;&gt;""),VLOOKUP(L87&amp;$AV$76,' '!$C$25:$G$84,4,0),VLOOKUP(L87&amp;$AV$76,' '!$C$25:$G$84,5,0))</f>
        <v/>
      </c>
      <c r="AW87" s="159"/>
      <c r="AX87" s="159"/>
      <c r="AY87" s="339" t="str">
        <f>IF(' '!$K$20=0,"",VLOOKUP(' '!A17,' '!$B$14:$N$19,10,0))</f>
        <v/>
      </c>
      <c r="AZ87" s="340"/>
      <c r="BA87" s="253" t="str">
        <f>IF(' '!$K$20=0,"",VLOOKUP(' '!A17,' '!$B$14:$N$19,11,0))</f>
        <v/>
      </c>
      <c r="BB87" s="253"/>
      <c r="BC87" s="253" t="str">
        <f>IF(' '!$K$20=0,"",VLOOKUP(' '!A17,' '!$B$14:$N$19,12,0))</f>
        <v/>
      </c>
      <c r="BD87" s="253"/>
      <c r="BE87" s="253" t="str">
        <f>IF(' '!$K$20=0,"",VLOOKUP(' '!A17,' '!$B$14:$N$19,13,0))</f>
        <v/>
      </c>
      <c r="BF87" s="253"/>
      <c r="BG87" s="333" t="str">
        <f>IF(' '!$K$20=0,"",VLOOKUP(' '!A17,' '!$B$14:$N$19,5,0))</f>
        <v/>
      </c>
      <c r="BH87" s="333"/>
      <c r="BI87" s="43" t="str">
        <f>IF(' '!$K$20=0,"",":")</f>
        <v/>
      </c>
      <c r="BJ87" s="337" t="str">
        <f>IF(' '!$K$20=0,"",VLOOKUP(' '!A17,' '!$B$14:$N$19,6,0))</f>
        <v/>
      </c>
      <c r="BK87" s="253"/>
      <c r="BL87" s="324" t="str">
        <f>IF(' '!$K$20=0,"",BG87-BJ87)</f>
        <v/>
      </c>
      <c r="BM87" s="324"/>
      <c r="BN87" s="263"/>
      <c r="BO87" s="148" t="str">
        <f>IF(' '!$K$20=0,"",VLOOKUP(' '!A17,' '!$B$14:$N$19,7,0))</f>
        <v/>
      </c>
      <c r="BP87" s="149"/>
      <c r="BQ87" s="267"/>
      <c r="BR87" s="8"/>
    </row>
    <row r="88" spans="1:74" ht="18" customHeight="1" x14ac:dyDescent="0.25">
      <c r="A88" s="49"/>
      <c r="B88" s="325"/>
      <c r="C88" s="326"/>
      <c r="D88" s="326"/>
      <c r="E88" s="327"/>
      <c r="F88" s="325"/>
      <c r="G88" s="326"/>
      <c r="H88" s="327"/>
      <c r="I88" s="6"/>
      <c r="J88" s="271" t="str">
        <f>IF(' '!$K$20=0,"",IF(VLOOKUP(' '!A18,' '!$B$14:$D$19,3,0)=MAX(J$84:J87),"",' '!A18))</f>
        <v/>
      </c>
      <c r="K88" s="272"/>
      <c r="L88" s="200" t="str">
        <f>IF(' '!$K$20=0,AE23,VLOOKUP(' '!A18,' '!$B$14:$N$19,4,0))</f>
        <v>BSC Altenhain</v>
      </c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201"/>
      <c r="AE88" s="201"/>
      <c r="AF88" s="201"/>
      <c r="AG88" s="159" t="str">
        <f>IF(AND(L88&amp;$AG$76=VLOOKUP(L88&amp;$AG$76,' '!$C$25:$G$84,1,0),VLOOKUP(L88&amp;$AG$76,' '!$C$25:$G$84,4,0)&lt;&gt;""),VLOOKUP(L88&amp;$AG$76,' '!$C$25:$G$84,4,0),VLOOKUP(L88&amp;$AG$76,' '!$C$25:$G$84,5,0))</f>
        <v/>
      </c>
      <c r="AH88" s="159"/>
      <c r="AI88" s="160"/>
      <c r="AJ88" s="148" t="str">
        <f>IF(AND(L88&amp;$AJ$76=VLOOKUP(L88&amp;$AJ$76,' '!$C$25:$G$84,1,0),VLOOKUP(L88&amp;$AJ$76,' '!$C$25:$G$84,4,0)&lt;&gt;""),VLOOKUP(L88&amp;$AJ$76,' '!$C$25:$G$84,4,0),VLOOKUP(L88&amp;$AJ$76,' '!$C$25:$G$84,5,0))</f>
        <v/>
      </c>
      <c r="AK88" s="149"/>
      <c r="AL88" s="150"/>
      <c r="AM88" s="148" t="str">
        <f>IF(AND(L88&amp;$AM$76=VLOOKUP(L88&amp;$AM$76,' '!$C$25:$G$84,1,0),VLOOKUP(L88&amp;$AM$76,' '!$C$25:$G$84,4,0)&lt;&gt;""),VLOOKUP(L88&amp;$AM$76,' '!$C$25:$G$84,4,0),VLOOKUP(L88&amp;$AM$76,' '!$C$25:$G$84,5,0))</f>
        <v/>
      </c>
      <c r="AN88" s="149"/>
      <c r="AO88" s="150"/>
      <c r="AP88" s="148" t="str">
        <f>IF(AND(L88&amp;$AP$76=VLOOKUP(L88&amp;$AP$76,' '!$C$25:$G$84,1,0),VLOOKUP(L88&amp;$AP$76,' '!$C$25:$G$84,4,0)&lt;&gt;""),VLOOKUP(L88&amp;$AP$76,' '!$C$25:$G$84,4,0),VLOOKUP(L88&amp;$AP$76,' '!$C$25:$G$84,5,0))</f>
        <v/>
      </c>
      <c r="AQ88" s="149"/>
      <c r="AR88" s="150"/>
      <c r="AS88" s="151"/>
      <c r="AT88" s="152"/>
      <c r="AU88" s="153"/>
      <c r="AV88" s="161" t="str">
        <f>IF(AND(L88&amp;$AV$76=VLOOKUP(L88&amp;$AV$76,' '!$C$25:$G$84,1,0),VLOOKUP(L88&amp;$AV$76,' '!$C$25:$G$84,4,0)&lt;&gt;""),VLOOKUP(L88&amp;$AV$76,' '!$C$25:$G$84,4,0),VLOOKUP(L88&amp;$AV$76,' '!$C$25:$G$84,5,0))</f>
        <v/>
      </c>
      <c r="AW88" s="159"/>
      <c r="AX88" s="159"/>
      <c r="AY88" s="339" t="str">
        <f>IF(' '!$K$20=0,"",VLOOKUP(' '!A18,' '!$B$14:$N$19,10,0))</f>
        <v/>
      </c>
      <c r="AZ88" s="340"/>
      <c r="BA88" s="253" t="str">
        <f>IF(' '!$K$20=0,"",VLOOKUP(' '!A18,' '!$B$14:$N$19,11,0))</f>
        <v/>
      </c>
      <c r="BB88" s="253"/>
      <c r="BC88" s="253" t="str">
        <f>IF(' '!$K$20=0,"",VLOOKUP(' '!A18,' '!$B$14:$N$19,12,0))</f>
        <v/>
      </c>
      <c r="BD88" s="253"/>
      <c r="BE88" s="253" t="str">
        <f>IF(' '!$K$20=0,"",VLOOKUP(' '!A18,' '!$B$14:$N$19,13,0))</f>
        <v/>
      </c>
      <c r="BF88" s="253"/>
      <c r="BG88" s="333" t="str">
        <f>IF(' '!$K$20=0,"",VLOOKUP(' '!A18,' '!$B$14:$N$19,5,0))</f>
        <v/>
      </c>
      <c r="BH88" s="333"/>
      <c r="BI88" s="43" t="str">
        <f>IF(' '!$K$20=0,"",":")</f>
        <v/>
      </c>
      <c r="BJ88" s="337" t="str">
        <f>IF(' '!$K$20=0,"",VLOOKUP(' '!A18,' '!$B$14:$N$19,6,0))</f>
        <v/>
      </c>
      <c r="BK88" s="253"/>
      <c r="BL88" s="324" t="str">
        <f>IF(' '!$K$20=0,"",BG88-BJ88)</f>
        <v/>
      </c>
      <c r="BM88" s="324"/>
      <c r="BN88" s="263"/>
      <c r="BO88" s="148" t="str">
        <f>IF(' '!$K$20=0,"",VLOOKUP(' '!A18,' '!$B$14:$N$19,7,0))</f>
        <v/>
      </c>
      <c r="BP88" s="149"/>
      <c r="BQ88" s="267"/>
      <c r="BR88" s="8"/>
    </row>
    <row r="89" spans="1:74" ht="18" customHeight="1" thickBot="1" x14ac:dyDescent="0.3">
      <c r="A89" s="49"/>
      <c r="B89" s="325"/>
      <c r="C89" s="326"/>
      <c r="D89" s="326"/>
      <c r="E89" s="327"/>
      <c r="F89" s="325"/>
      <c r="G89" s="326"/>
      <c r="H89" s="327"/>
      <c r="I89" s="6"/>
      <c r="J89" s="334" t="str">
        <f>IF(' '!$K$20=0,"",IF(VLOOKUP(' '!A19,' '!$B$14:$D$19,3,0)=MAX(J$84:J88),"",' '!A19))</f>
        <v/>
      </c>
      <c r="K89" s="335"/>
      <c r="L89" s="217" t="str">
        <f>IF(' '!$K$20=0,AE24,VLOOKUP(' '!A19,' '!$B$14:$N$19,4,0))</f>
        <v>FV Delkenheim</v>
      </c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8"/>
      <c r="Z89" s="218"/>
      <c r="AA89" s="218"/>
      <c r="AB89" s="218"/>
      <c r="AC89" s="218"/>
      <c r="AD89" s="218"/>
      <c r="AE89" s="218"/>
      <c r="AF89" s="218"/>
      <c r="AG89" s="168" t="str">
        <f>IF(AND(L89&amp;$AG$76=VLOOKUP(L89&amp;$AG$76,' '!$C$25:$G$84,1,0),VLOOKUP(L89&amp;$AG$76,' '!$C$25:$G$84,4,0)&lt;&gt;""),VLOOKUP(L89&amp;$AG$76,' '!$C$25:$G$84,4,0),VLOOKUP(L89&amp;$AG$76,' '!$C$25:$G$84,5,0))</f>
        <v/>
      </c>
      <c r="AH89" s="168"/>
      <c r="AI89" s="169"/>
      <c r="AJ89" s="163" t="str">
        <f>IF(AND(L89&amp;$AJ$76=VLOOKUP(L89&amp;$AJ$76,' '!$C$25:$G$84,1,0),VLOOKUP(L89&amp;$AJ$76,' '!$C$25:$G$84,4,0)&lt;&gt;""),VLOOKUP(L89&amp;$AJ$76,' '!$C$25:$G$84,4,0),VLOOKUP(L89&amp;$AJ$76,' '!$C$25:$G$84,5,0))</f>
        <v/>
      </c>
      <c r="AK89" s="164"/>
      <c r="AL89" s="165"/>
      <c r="AM89" s="163" t="str">
        <f>IF(AND(L89&amp;$AM$76=VLOOKUP(L89&amp;$AM$76,' '!$C$25:$G$84,1,0),VLOOKUP(L89&amp;$AM$76,' '!$C$25:$G$84,4,0)&lt;&gt;""),VLOOKUP(L89&amp;$AM$76,' '!$C$25:$G$84,4,0),VLOOKUP(L89&amp;$AM$76,' '!$C$25:$G$84,5,0))</f>
        <v/>
      </c>
      <c r="AN89" s="164"/>
      <c r="AO89" s="165"/>
      <c r="AP89" s="163" t="str">
        <f>IF(AND(L89&amp;$AP$76=VLOOKUP(L89&amp;$AP$76,' '!$C$25:$G$84,1,0),VLOOKUP(L89&amp;$AP$76,' '!$C$25:$G$84,4,0)&lt;&gt;""),VLOOKUP(L89&amp;$AP$76,' '!$C$25:$G$84,4,0),VLOOKUP(L89&amp;$AP$76,' '!$C$25:$G$84,5,0))</f>
        <v/>
      </c>
      <c r="AQ89" s="164"/>
      <c r="AR89" s="165"/>
      <c r="AS89" s="163" t="str">
        <f>IF(AND(L89&amp;$AS$76=VLOOKUP(L89&amp;$AS$76,' '!$C$25:$G$84,1,0),VLOOKUP(L89&amp;$AS$76,' '!$C$25:$G$84,4,0)&lt;&gt;""),VLOOKUP(L89&amp;$AS$76,' '!$C$25:$G$84,4,0),VLOOKUP(L89&amp;$AS$76,' '!$C$25:$G$84,5,0))</f>
        <v/>
      </c>
      <c r="AT89" s="164"/>
      <c r="AU89" s="165"/>
      <c r="AV89" s="166"/>
      <c r="AW89" s="167"/>
      <c r="AX89" s="167"/>
      <c r="AY89" s="168" t="str">
        <f>IF(' '!$K$20=0,"",VLOOKUP(' '!A19,' '!$B$14:$N$19,10,0))</f>
        <v/>
      </c>
      <c r="AZ89" s="169"/>
      <c r="BA89" s="286" t="str">
        <f>IF(' '!$K$20=0,"",VLOOKUP(' '!A19,' '!$B$14:$N$19,11,0))</f>
        <v/>
      </c>
      <c r="BB89" s="286"/>
      <c r="BC89" s="286" t="str">
        <f>IF(' '!$K$20=0,"",VLOOKUP(' '!A19,' '!$B$14:$N$19,12,0))</f>
        <v/>
      </c>
      <c r="BD89" s="286"/>
      <c r="BE89" s="286" t="str">
        <f>IF(' '!$K$20=0,"",VLOOKUP(' '!A19,' '!$B$14:$N$19,13,0))</f>
        <v/>
      </c>
      <c r="BF89" s="286"/>
      <c r="BG89" s="164" t="str">
        <f>IF(' '!$K$20=0,"",VLOOKUP(' '!A19,' '!$B$14:$N$19,5,0))</f>
        <v/>
      </c>
      <c r="BH89" s="164"/>
      <c r="BI89" s="47" t="str">
        <f>IF(' '!$K$20=0,"",":")</f>
        <v/>
      </c>
      <c r="BJ89" s="165" t="str">
        <f>IF(' '!$K$20=0,"",VLOOKUP(' '!A19,' '!$B$14:$N$19,6,0))</f>
        <v/>
      </c>
      <c r="BK89" s="286"/>
      <c r="BL89" s="341" t="str">
        <f>IF(' '!$K$20=0,"",BG89-BJ89)</f>
        <v/>
      </c>
      <c r="BM89" s="341"/>
      <c r="BN89" s="342"/>
      <c r="BO89" s="163" t="str">
        <f>IF(' '!$K$20=0,"",VLOOKUP(' '!A19,' '!$B$14:$N$19,7,0))</f>
        <v/>
      </c>
      <c r="BP89" s="164"/>
      <c r="BQ89" s="336"/>
      <c r="BR89" s="8"/>
    </row>
    <row r="90" spans="1:74" ht="18" customHeight="1" x14ac:dyDescent="0.25">
      <c r="A90" s="49"/>
      <c r="B90" s="49"/>
      <c r="C90" s="49"/>
      <c r="D90" s="6"/>
      <c r="I90" s="6"/>
      <c r="J90" s="61"/>
      <c r="K90" s="61"/>
      <c r="L90" s="62"/>
      <c r="M90" s="62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7"/>
      <c r="AA90" s="63"/>
      <c r="AB90" s="63"/>
      <c r="AC90" s="63"/>
      <c r="AD90" s="63"/>
      <c r="AE90" s="63"/>
      <c r="AF90" s="7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</row>
    <row r="91" spans="1:74" ht="18" customHeight="1" x14ac:dyDescent="0.25">
      <c r="B91" s="36" t="s">
        <v>24</v>
      </c>
      <c r="AF91" s="8"/>
      <c r="AG91" s="8"/>
      <c r="AH91" s="8"/>
      <c r="AI91" s="8"/>
      <c r="AJ91" s="8"/>
      <c r="AK91" s="8"/>
      <c r="BJ91" s="5"/>
      <c r="BK91" s="5"/>
      <c r="BL91" s="6"/>
      <c r="BM91" s="61"/>
      <c r="BN91" s="61"/>
      <c r="BO91" s="61"/>
      <c r="BP91" s="61"/>
      <c r="BQ91" s="62"/>
      <c r="BR91" s="62"/>
    </row>
    <row r="92" spans="1:74" ht="18" customHeight="1" x14ac:dyDescent="0.25">
      <c r="BJ92" s="5"/>
      <c r="BK92" s="5"/>
      <c r="BL92" s="6"/>
      <c r="BM92" s="61"/>
      <c r="BN92" s="61"/>
      <c r="BO92" s="61"/>
      <c r="BP92" s="61"/>
      <c r="BQ92" s="62"/>
      <c r="BR92" s="62"/>
    </row>
    <row r="93" spans="1:74" s="29" customFormat="1" ht="18" customHeight="1" x14ac:dyDescent="0.25">
      <c r="B93" s="242" t="s">
        <v>49</v>
      </c>
      <c r="C93" s="242"/>
      <c r="D93" s="242"/>
      <c r="E93" s="242"/>
      <c r="F93" s="242"/>
      <c r="G93" s="242"/>
      <c r="H93" s="155">
        <f>H14</f>
        <v>0.73819444444444382</v>
      </c>
      <c r="I93" s="155"/>
      <c r="J93" s="155"/>
      <c r="K93" s="155"/>
      <c r="L93" s="29" t="s">
        <v>1</v>
      </c>
      <c r="T93" s="30" t="s">
        <v>2</v>
      </c>
      <c r="U93" s="156">
        <f>U14</f>
        <v>1</v>
      </c>
      <c r="V93" s="156"/>
      <c r="W93" s="31" t="s">
        <v>3</v>
      </c>
      <c r="X93" s="157">
        <f>X14</f>
        <v>13</v>
      </c>
      <c r="Y93" s="157"/>
      <c r="Z93" s="157"/>
      <c r="AA93" s="157"/>
      <c r="AB93" s="157"/>
      <c r="AC93" s="158" t="str">
        <f>IF(U93=2,"Halbzeit:","")</f>
        <v/>
      </c>
      <c r="AD93" s="158"/>
      <c r="AE93" s="158"/>
      <c r="AF93" s="158"/>
      <c r="AG93" s="158"/>
      <c r="AH93" s="158"/>
      <c r="AI93" s="154">
        <f>AI14</f>
        <v>0</v>
      </c>
      <c r="AJ93" s="154"/>
      <c r="AK93" s="154"/>
      <c r="AL93" s="154"/>
      <c r="AM93" s="154"/>
      <c r="AN93" s="242" t="s">
        <v>4</v>
      </c>
      <c r="AO93" s="242"/>
      <c r="AP93" s="242"/>
      <c r="AQ93" s="242"/>
      <c r="AR93" s="242"/>
      <c r="AS93" s="242"/>
      <c r="AT93" s="242"/>
      <c r="AU93" s="242"/>
      <c r="AV93" s="242"/>
      <c r="AW93" s="368">
        <f>AW14</f>
        <v>2</v>
      </c>
      <c r="AX93" s="368"/>
      <c r="AY93" s="368"/>
      <c r="AZ93" s="368"/>
      <c r="BA93" s="368"/>
      <c r="BB93" s="32"/>
      <c r="BC93" s="32"/>
      <c r="BD93" s="32"/>
      <c r="BE93" s="33"/>
      <c r="BF93" s="33"/>
      <c r="BG93" s="33"/>
      <c r="BH93" s="34"/>
      <c r="BI93" s="34"/>
      <c r="BJ93" s="25"/>
      <c r="BK93" s="25"/>
      <c r="BL93" s="124"/>
      <c r="BM93" s="124"/>
      <c r="BN93" s="124"/>
      <c r="BO93" s="124"/>
      <c r="BP93" s="124"/>
      <c r="BQ93" s="125"/>
      <c r="BR93" s="125"/>
    </row>
    <row r="94" spans="1:74" ht="18" customHeight="1" thickBot="1" x14ac:dyDescent="0.3">
      <c r="BJ94" s="5"/>
      <c r="BK94" s="5"/>
      <c r="BL94" s="6"/>
      <c r="BM94" s="61"/>
      <c r="BN94" s="61"/>
      <c r="BO94" s="61"/>
      <c r="BP94" s="61"/>
      <c r="BQ94" s="62"/>
      <c r="BR94" s="62"/>
      <c r="BS94" s="28"/>
      <c r="BU94" s="28"/>
      <c r="BV94" s="28"/>
    </row>
    <row r="95" spans="1:74" s="1" customFormat="1" ht="18" customHeight="1" thickBot="1" x14ac:dyDescent="0.3">
      <c r="B95" s="313" t="s">
        <v>11</v>
      </c>
      <c r="C95" s="314"/>
      <c r="D95" s="315" t="s">
        <v>50</v>
      </c>
      <c r="E95" s="316"/>
      <c r="F95" s="316"/>
      <c r="G95" s="316"/>
      <c r="H95" s="315" t="s">
        <v>25</v>
      </c>
      <c r="I95" s="316"/>
      <c r="J95" s="316"/>
      <c r="K95" s="316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  <c r="W95" s="316"/>
      <c r="X95" s="316"/>
      <c r="Y95" s="316"/>
      <c r="Z95" s="316"/>
      <c r="AA95" s="316"/>
      <c r="AB95" s="316"/>
      <c r="AC95" s="316"/>
      <c r="AD95" s="316"/>
      <c r="AE95" s="316"/>
      <c r="AF95" s="316"/>
      <c r="AG95" s="316"/>
      <c r="AH95" s="316"/>
      <c r="AI95" s="316"/>
      <c r="AJ95" s="316"/>
      <c r="AK95" s="316"/>
      <c r="AL95" s="316"/>
      <c r="AM95" s="316"/>
      <c r="AN95" s="316"/>
      <c r="AO95" s="316"/>
      <c r="AP95" s="316"/>
      <c r="AQ95" s="316"/>
      <c r="AR95" s="316"/>
      <c r="AS95" s="316"/>
      <c r="AT95" s="316"/>
      <c r="AU95" s="316"/>
      <c r="AV95" s="316"/>
      <c r="AW95" s="316"/>
      <c r="AX95" s="317"/>
      <c r="AY95" s="315" t="s">
        <v>13</v>
      </c>
      <c r="AZ95" s="316"/>
      <c r="BA95" s="316"/>
      <c r="BB95" s="316"/>
      <c r="BC95" s="316"/>
      <c r="BD95" s="315"/>
      <c r="BE95" s="316"/>
      <c r="BF95" s="316"/>
      <c r="BG95" s="360"/>
      <c r="BH95" s="2"/>
      <c r="BI95" s="5"/>
      <c r="BJ95" s="5"/>
      <c r="BK95" s="6"/>
      <c r="BL95" s="61"/>
      <c r="BM95" s="61"/>
      <c r="BN95" s="61"/>
      <c r="BO95" s="61"/>
      <c r="BP95" s="62"/>
      <c r="BQ95" s="62"/>
      <c r="BR95" s="6"/>
      <c r="BS95" s="28"/>
      <c r="BT95" s="8"/>
      <c r="BU95" s="8"/>
    </row>
    <row r="96" spans="1:74" s="1" customFormat="1" ht="18" customHeight="1" x14ac:dyDescent="0.25">
      <c r="B96" s="309">
        <v>31</v>
      </c>
      <c r="C96" s="310"/>
      <c r="D96" s="318">
        <f>H93</f>
        <v>0.73819444444444382</v>
      </c>
      <c r="E96" s="318"/>
      <c r="F96" s="318"/>
      <c r="G96" s="318"/>
      <c r="H96" s="214" t="str">
        <f>IF(OR(' '!K10=0,' '!A10&lt;&gt;SUM(AY68:AZ73)),"",IF(OR(F69=1,F70=1,F71=1,F72=1,F73=1,F68=1),VLOOKUP(SMALL(F68:H73,1),F68:AF73,7,0),IF(AND(' '!A10=SUM(AY68:AZ73),' '!D10=1),L68,"1. Platz Gruppe A nicht eindeutig")))</f>
        <v/>
      </c>
      <c r="I96" s="212"/>
      <c r="J96" s="212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  <c r="Z96" s="212"/>
      <c r="AA96" s="212"/>
      <c r="AB96" s="212"/>
      <c r="AC96" s="71" t="s">
        <v>23</v>
      </c>
      <c r="AD96" s="212" t="str">
        <f>IF(OR(' '!K20=0,' '!A20&lt;&gt;SUM(AY84:AZ89)),"",IF(OR(F85=2,F86=2,F87=2,F88=2,F89=2,F84=2),VLOOKUP(SMALL(F84:H89,2),F84:AF89,7,0),IF(AND(' '!A20=SUM(AY84:AZ89),' '!D21=1),L85,"2. Platz Gruppe A nicht eindeutig")))</f>
        <v/>
      </c>
      <c r="AE96" s="212"/>
      <c r="AF96" s="212"/>
      <c r="AG96" s="212"/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3"/>
      <c r="AY96" s="356"/>
      <c r="AZ96" s="357"/>
      <c r="BA96" s="357"/>
      <c r="BB96" s="358"/>
      <c r="BC96" s="359"/>
      <c r="BD96" s="301"/>
      <c r="BE96" s="302"/>
      <c r="BF96" s="302"/>
      <c r="BG96" s="303"/>
      <c r="BH96" s="2"/>
      <c r="BI96" s="5"/>
      <c r="BJ96" s="5"/>
      <c r="BK96" s="6"/>
      <c r="BL96" s="61"/>
      <c r="BM96" s="61"/>
      <c r="BN96" s="61"/>
      <c r="BO96" s="61"/>
      <c r="BP96" s="62"/>
      <c r="BQ96" s="62"/>
      <c r="BR96" s="6"/>
      <c r="BS96" s="8"/>
      <c r="BT96" s="8"/>
    </row>
    <row r="97" spans="2:72" s="1" customFormat="1" ht="18" customHeight="1" thickBot="1" x14ac:dyDescent="0.3">
      <c r="B97" s="311"/>
      <c r="C97" s="312"/>
      <c r="D97" s="319"/>
      <c r="E97" s="319"/>
      <c r="F97" s="319"/>
      <c r="G97" s="319"/>
      <c r="H97" s="198" t="s">
        <v>26</v>
      </c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72"/>
      <c r="AD97" s="199" t="s">
        <v>27</v>
      </c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  <c r="AT97" s="199"/>
      <c r="AU97" s="199"/>
      <c r="AV97" s="199"/>
      <c r="AW97" s="199"/>
      <c r="AX97" s="211"/>
      <c r="AY97" s="363"/>
      <c r="AZ97" s="364"/>
      <c r="BA97" s="364"/>
      <c r="BB97" s="364"/>
      <c r="BC97" s="364"/>
      <c r="BD97" s="305"/>
      <c r="BE97" s="306"/>
      <c r="BF97" s="306"/>
      <c r="BG97" s="307"/>
      <c r="BH97" s="2"/>
      <c r="BI97" s="5"/>
      <c r="BJ97" s="5"/>
      <c r="BK97" s="5"/>
      <c r="BL97" s="6"/>
      <c r="BM97" s="6"/>
      <c r="BN97" s="6"/>
      <c r="BO97" s="6"/>
      <c r="BP97" s="6"/>
      <c r="BQ97" s="6"/>
      <c r="BR97" s="5"/>
      <c r="BS97" s="3"/>
      <c r="BT97" s="8"/>
    </row>
    <row r="98" spans="2:72" s="1" customFormat="1" ht="18" customHeight="1" x14ac:dyDescent="0.25">
      <c r="B98" s="66"/>
      <c r="C98" s="66"/>
      <c r="D98" s="73"/>
      <c r="E98" s="73"/>
      <c r="F98" s="73"/>
      <c r="G98" s="73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5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69"/>
      <c r="AZ98" s="69"/>
      <c r="BA98" s="69"/>
      <c r="BB98" s="69"/>
      <c r="BC98" s="69"/>
      <c r="BD98" s="18"/>
      <c r="BE98" s="76"/>
      <c r="BF98" s="18"/>
      <c r="BG98" s="2"/>
      <c r="BH98" s="2"/>
      <c r="BK98" s="5"/>
      <c r="BL98" s="6"/>
      <c r="BM98" s="6"/>
      <c r="BN98" s="6"/>
      <c r="BO98" s="6"/>
      <c r="BP98" s="6"/>
      <c r="BQ98" s="6"/>
      <c r="BR98" s="5"/>
      <c r="BS98" s="3"/>
      <c r="BT98" s="8"/>
    </row>
    <row r="99" spans="2:72" s="1" customFormat="1" ht="18" customHeight="1" thickBot="1" x14ac:dyDescent="0.3">
      <c r="BD99" s="18"/>
      <c r="BE99" s="76"/>
      <c r="BF99" s="18"/>
      <c r="BG99" s="2"/>
      <c r="BH99" s="2"/>
      <c r="BI99" s="4"/>
      <c r="BJ99" s="4"/>
      <c r="BK99" s="5"/>
      <c r="BL99" s="6"/>
      <c r="BM99" s="6"/>
      <c r="BN99" s="6"/>
      <c r="BO99" s="6"/>
      <c r="BP99" s="6"/>
      <c r="BQ99" s="6"/>
      <c r="BR99" s="5"/>
      <c r="BS99" s="3"/>
      <c r="BT99" s="8"/>
    </row>
    <row r="100" spans="2:72" s="1" customFormat="1" ht="18" customHeight="1" thickBot="1" x14ac:dyDescent="0.3">
      <c r="B100" s="313" t="s">
        <v>11</v>
      </c>
      <c r="C100" s="314"/>
      <c r="D100" s="315" t="s">
        <v>50</v>
      </c>
      <c r="E100" s="316"/>
      <c r="F100" s="316"/>
      <c r="G100" s="316"/>
      <c r="H100" s="315" t="s">
        <v>28</v>
      </c>
      <c r="I100" s="316"/>
      <c r="J100" s="316"/>
      <c r="K100" s="316"/>
      <c r="L100" s="316"/>
      <c r="M100" s="316"/>
      <c r="N100" s="316"/>
      <c r="O100" s="316"/>
      <c r="P100" s="316"/>
      <c r="Q100" s="316"/>
      <c r="R100" s="316"/>
      <c r="S100" s="316"/>
      <c r="T100" s="316"/>
      <c r="U100" s="316"/>
      <c r="V100" s="316"/>
      <c r="W100" s="316"/>
      <c r="X100" s="316"/>
      <c r="Y100" s="316"/>
      <c r="Z100" s="316"/>
      <c r="AA100" s="316"/>
      <c r="AB100" s="316"/>
      <c r="AC100" s="316"/>
      <c r="AD100" s="316"/>
      <c r="AE100" s="316"/>
      <c r="AF100" s="316"/>
      <c r="AG100" s="316"/>
      <c r="AH100" s="316"/>
      <c r="AI100" s="316"/>
      <c r="AJ100" s="316"/>
      <c r="AK100" s="316"/>
      <c r="AL100" s="316"/>
      <c r="AM100" s="316"/>
      <c r="AN100" s="316"/>
      <c r="AO100" s="316"/>
      <c r="AP100" s="316"/>
      <c r="AQ100" s="316"/>
      <c r="AR100" s="316"/>
      <c r="AS100" s="316"/>
      <c r="AT100" s="316"/>
      <c r="AU100" s="316"/>
      <c r="AV100" s="316"/>
      <c r="AW100" s="316"/>
      <c r="AX100" s="317"/>
      <c r="AY100" s="315" t="s">
        <v>13</v>
      </c>
      <c r="AZ100" s="316"/>
      <c r="BA100" s="316"/>
      <c r="BB100" s="316"/>
      <c r="BC100" s="316"/>
      <c r="BD100" s="315"/>
      <c r="BE100" s="316"/>
      <c r="BF100" s="316"/>
      <c r="BG100" s="360"/>
      <c r="BH100" s="2"/>
      <c r="BI100" s="77"/>
      <c r="BJ100" s="77"/>
      <c r="BK100" s="5"/>
      <c r="BL100" s="6"/>
      <c r="BM100" s="6"/>
      <c r="BN100" s="6"/>
      <c r="BO100" s="6"/>
      <c r="BP100" s="6"/>
      <c r="BQ100" s="6"/>
      <c r="BR100" s="5"/>
      <c r="BS100" s="3"/>
      <c r="BT100" s="8"/>
    </row>
    <row r="101" spans="2:72" s="1" customFormat="1" ht="18" customHeight="1" x14ac:dyDescent="0.25">
      <c r="B101" s="309">
        <v>32</v>
      </c>
      <c r="C101" s="310"/>
      <c r="D101" s="290">
        <f>$D$96+TEXT($U$14*($X$14/1440)+($AI$14/1440)+($AW$14/1440),"hh:mm")</f>
        <v>0.74861111111111045</v>
      </c>
      <c r="E101" s="291"/>
      <c r="F101" s="291"/>
      <c r="G101" s="292"/>
      <c r="H101" s="214" t="str">
        <f>IF(OR(' '!K20=0,' '!A20&lt;&gt;SUM(AY84:AZ89)),"",IF(OR(F85=1,F86=1,F87=1,F88=1,F89=1,F84=1),VLOOKUP(SMALL(F84:H89,1),F84:AF89,7,0),IF(AND(' '!A20=SUM(AY84:AZ89),' '!D20=1),L84,"1. Platz Gruppe B nicht eindeutig")))</f>
        <v/>
      </c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71" t="s">
        <v>23</v>
      </c>
      <c r="AD101" s="212" t="str">
        <f>IF(OR(' '!K10=0,' '!A10&lt;&gt;SUM(AY68:AZ73)),"",IF(OR(F69=2,F70=2,F71=2,F72=2,F73=2,F68=2),VLOOKUP(SMALL(F68:H73,2),F68:AF73,7,0),IF(AND(' '!A20=SUM(AY84:AZ89),' '!D11=1),L69,"2. Platz Gruppe A nicht eindeutig")))</f>
        <v/>
      </c>
      <c r="AE101" s="212"/>
      <c r="AF101" s="212"/>
      <c r="AG101" s="212"/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3"/>
      <c r="AY101" s="356"/>
      <c r="AZ101" s="357"/>
      <c r="BA101" s="357"/>
      <c r="BB101" s="358"/>
      <c r="BC101" s="359"/>
      <c r="BD101" s="301"/>
      <c r="BE101" s="302"/>
      <c r="BF101" s="302"/>
      <c r="BG101" s="303"/>
      <c r="BH101" s="2"/>
      <c r="BI101" s="78"/>
      <c r="BJ101" s="78"/>
      <c r="BK101" s="79"/>
      <c r="BL101" s="79"/>
      <c r="BM101" s="79"/>
      <c r="BN101" s="79"/>
      <c r="BO101" s="79"/>
      <c r="BP101" s="76"/>
      <c r="BQ101" s="76"/>
      <c r="BR101" s="76"/>
      <c r="BS101" s="3"/>
      <c r="BT101" s="8"/>
    </row>
    <row r="102" spans="2:72" s="1" customFormat="1" ht="18" customHeight="1" thickBot="1" x14ac:dyDescent="0.3">
      <c r="B102" s="311"/>
      <c r="C102" s="312"/>
      <c r="D102" s="293"/>
      <c r="E102" s="294"/>
      <c r="F102" s="294"/>
      <c r="G102" s="295"/>
      <c r="H102" s="198" t="s">
        <v>29</v>
      </c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72"/>
      <c r="AD102" s="199" t="s">
        <v>30</v>
      </c>
      <c r="AE102" s="199"/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199"/>
      <c r="AR102" s="199"/>
      <c r="AS102" s="199"/>
      <c r="AT102" s="199"/>
      <c r="AU102" s="199"/>
      <c r="AV102" s="199"/>
      <c r="AW102" s="199"/>
      <c r="AX102" s="211"/>
      <c r="AY102" s="363"/>
      <c r="AZ102" s="364"/>
      <c r="BA102" s="364"/>
      <c r="BB102" s="364"/>
      <c r="BC102" s="364"/>
      <c r="BD102" s="305"/>
      <c r="BE102" s="306"/>
      <c r="BF102" s="306"/>
      <c r="BG102" s="307"/>
      <c r="BH102" s="2"/>
      <c r="BI102" s="77"/>
      <c r="BJ102" s="77"/>
      <c r="BK102" s="5"/>
      <c r="BL102" s="6"/>
      <c r="BM102" s="6"/>
      <c r="BN102" s="6"/>
      <c r="BO102" s="6"/>
      <c r="BP102" s="6"/>
      <c r="BQ102" s="6"/>
      <c r="BR102" s="5"/>
      <c r="BS102" s="3"/>
      <c r="BT102" s="8"/>
    </row>
    <row r="103" spans="2:72" s="1" customFormat="1" ht="18" customHeight="1" x14ac:dyDescent="0.25">
      <c r="BD103" s="18"/>
      <c r="BE103" s="76"/>
      <c r="BF103" s="18"/>
      <c r="BG103" s="2"/>
      <c r="BH103" s="2"/>
      <c r="BI103" s="77"/>
      <c r="BJ103" s="77"/>
      <c r="BK103" s="3"/>
      <c r="BL103" s="5"/>
      <c r="BM103" s="5"/>
      <c r="BN103" s="5"/>
      <c r="BO103" s="5"/>
      <c r="BP103" s="5"/>
      <c r="BQ103" s="6"/>
      <c r="BR103" s="6"/>
      <c r="BS103" s="3"/>
      <c r="BT103" s="8"/>
    </row>
    <row r="104" spans="2:72" s="1" customFormat="1" ht="18" customHeight="1" thickBot="1" x14ac:dyDescent="0.3">
      <c r="BD104" s="18"/>
      <c r="BE104" s="76"/>
      <c r="BF104" s="18"/>
      <c r="BG104" s="2"/>
      <c r="BH104" s="2"/>
      <c r="BI104" s="77"/>
      <c r="BJ104" s="77"/>
      <c r="BK104" s="3"/>
      <c r="BL104" s="5"/>
      <c r="BM104" s="5"/>
      <c r="BN104" s="5"/>
      <c r="BO104" s="5"/>
      <c r="BP104" s="5"/>
      <c r="BQ104" s="6"/>
      <c r="BR104" s="6"/>
      <c r="BS104" s="3"/>
      <c r="BT104" s="8"/>
    </row>
    <row r="105" spans="2:72" s="1" customFormat="1" ht="18" customHeight="1" thickBot="1" x14ac:dyDescent="0.3">
      <c r="B105" s="365" t="s">
        <v>11</v>
      </c>
      <c r="C105" s="366"/>
      <c r="D105" s="299" t="s">
        <v>50</v>
      </c>
      <c r="E105" s="300"/>
      <c r="F105" s="300"/>
      <c r="G105" s="300"/>
      <c r="H105" s="299" t="s">
        <v>31</v>
      </c>
      <c r="I105" s="300"/>
      <c r="J105" s="300"/>
      <c r="K105" s="300"/>
      <c r="L105" s="300"/>
      <c r="M105" s="300"/>
      <c r="N105" s="300"/>
      <c r="O105" s="300"/>
      <c r="P105" s="300"/>
      <c r="Q105" s="300"/>
      <c r="R105" s="300"/>
      <c r="S105" s="300"/>
      <c r="T105" s="300"/>
      <c r="U105" s="300"/>
      <c r="V105" s="300"/>
      <c r="W105" s="300"/>
      <c r="X105" s="300"/>
      <c r="Y105" s="300"/>
      <c r="Z105" s="300"/>
      <c r="AA105" s="300"/>
      <c r="AB105" s="300"/>
      <c r="AC105" s="300"/>
      <c r="AD105" s="300"/>
      <c r="AE105" s="300"/>
      <c r="AF105" s="300"/>
      <c r="AG105" s="300"/>
      <c r="AH105" s="300"/>
      <c r="AI105" s="300"/>
      <c r="AJ105" s="300"/>
      <c r="AK105" s="300"/>
      <c r="AL105" s="300"/>
      <c r="AM105" s="300"/>
      <c r="AN105" s="300"/>
      <c r="AO105" s="300"/>
      <c r="AP105" s="300"/>
      <c r="AQ105" s="300"/>
      <c r="AR105" s="300"/>
      <c r="AS105" s="300"/>
      <c r="AT105" s="300"/>
      <c r="AU105" s="300"/>
      <c r="AV105" s="300"/>
      <c r="AW105" s="300"/>
      <c r="AX105" s="308"/>
      <c r="AY105" s="299" t="s">
        <v>13</v>
      </c>
      <c r="AZ105" s="300"/>
      <c r="BA105" s="300"/>
      <c r="BB105" s="300"/>
      <c r="BC105" s="300"/>
      <c r="BD105" s="299"/>
      <c r="BE105" s="300"/>
      <c r="BF105" s="300"/>
      <c r="BG105" s="304"/>
      <c r="BH105" s="2"/>
      <c r="BI105" s="77"/>
      <c r="BJ105" s="77"/>
      <c r="BK105" s="3"/>
      <c r="BL105" s="5"/>
      <c r="BM105" s="5"/>
      <c r="BN105" s="5"/>
      <c r="BO105" s="5"/>
      <c r="BP105" s="5"/>
      <c r="BQ105" s="6"/>
      <c r="BR105" s="6"/>
      <c r="BS105" s="3"/>
      <c r="BT105" s="8"/>
    </row>
    <row r="106" spans="2:72" s="1" customFormat="1" ht="18" customHeight="1" x14ac:dyDescent="0.25">
      <c r="B106" s="309">
        <v>33</v>
      </c>
      <c r="C106" s="310"/>
      <c r="D106" s="290">
        <f>$D$101+TEXT($U$14*($X$14/1440)+($AI$14/1440)+($AW$14/1440),"hh:mm")</f>
        <v>0.75902777777777708</v>
      </c>
      <c r="E106" s="291"/>
      <c r="F106" s="291"/>
      <c r="G106" s="292"/>
      <c r="H106" s="214" t="str">
        <f>IF(ISBLANK($BB$96)," ",IF($AY$96&lt;$BB$96,$H$96,IF($BB$96&lt;$AY$96,$AD$96)))</f>
        <v xml:space="preserve"> </v>
      </c>
      <c r="I106" s="212"/>
      <c r="J106" s="212"/>
      <c r="K106" s="212"/>
      <c r="L106" s="212"/>
      <c r="M106" s="212"/>
      <c r="N106" s="212"/>
      <c r="O106" s="212"/>
      <c r="P106" s="212"/>
      <c r="Q106" s="212"/>
      <c r="R106" s="212"/>
      <c r="S106" s="212"/>
      <c r="T106" s="212"/>
      <c r="U106" s="212"/>
      <c r="V106" s="212"/>
      <c r="W106" s="212"/>
      <c r="X106" s="212"/>
      <c r="Y106" s="212"/>
      <c r="Z106" s="212"/>
      <c r="AA106" s="212"/>
      <c r="AB106" s="212"/>
      <c r="AC106" s="71" t="s">
        <v>23</v>
      </c>
      <c r="AD106" s="212" t="str">
        <f>IF(ISBLANK($BB$101)," ",IF($AY$101&lt;$BB$101,$H$101,IF($BB$101&lt;$AY$101,$AD$101)))</f>
        <v xml:space="preserve"> </v>
      </c>
      <c r="AE106" s="212"/>
      <c r="AF106" s="212"/>
      <c r="AG106" s="212"/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3"/>
      <c r="AY106" s="356"/>
      <c r="AZ106" s="357"/>
      <c r="BA106" s="357"/>
      <c r="BB106" s="358"/>
      <c r="BC106" s="359"/>
      <c r="BD106" s="301"/>
      <c r="BE106" s="302"/>
      <c r="BF106" s="302"/>
      <c r="BG106" s="303"/>
      <c r="BH106" s="2"/>
      <c r="BI106" s="77"/>
      <c r="BJ106" s="77"/>
      <c r="BK106" s="3"/>
      <c r="BL106" s="5"/>
      <c r="BM106" s="5"/>
      <c r="BN106" s="5"/>
      <c r="BO106" s="5"/>
      <c r="BP106" s="5"/>
      <c r="BQ106" s="6"/>
      <c r="BR106" s="6"/>
      <c r="BS106" s="3"/>
      <c r="BT106" s="8"/>
    </row>
    <row r="107" spans="2:72" s="1" customFormat="1" ht="18" customHeight="1" thickBot="1" x14ac:dyDescent="0.3">
      <c r="B107" s="311"/>
      <c r="C107" s="312"/>
      <c r="D107" s="293"/>
      <c r="E107" s="294"/>
      <c r="F107" s="294"/>
      <c r="G107" s="295"/>
      <c r="H107" s="198" t="s">
        <v>32</v>
      </c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  <c r="Z107" s="199"/>
      <c r="AA107" s="199"/>
      <c r="AB107" s="199"/>
      <c r="AC107" s="72"/>
      <c r="AD107" s="199" t="s">
        <v>33</v>
      </c>
      <c r="AE107" s="199"/>
      <c r="AF107" s="199"/>
      <c r="AG107" s="199"/>
      <c r="AH107" s="199"/>
      <c r="AI107" s="199"/>
      <c r="AJ107" s="199"/>
      <c r="AK107" s="199"/>
      <c r="AL107" s="199"/>
      <c r="AM107" s="199"/>
      <c r="AN107" s="199"/>
      <c r="AO107" s="199"/>
      <c r="AP107" s="199"/>
      <c r="AQ107" s="199"/>
      <c r="AR107" s="199"/>
      <c r="AS107" s="199"/>
      <c r="AT107" s="199"/>
      <c r="AU107" s="199"/>
      <c r="AV107" s="199"/>
      <c r="AW107" s="199"/>
      <c r="AX107" s="211"/>
      <c r="AY107" s="363"/>
      <c r="AZ107" s="364"/>
      <c r="BA107" s="364"/>
      <c r="BB107" s="364"/>
      <c r="BC107" s="364"/>
      <c r="BD107" s="305"/>
      <c r="BE107" s="306"/>
      <c r="BF107" s="306"/>
      <c r="BG107" s="307"/>
      <c r="BH107" s="2"/>
      <c r="BI107" s="77"/>
      <c r="BJ107" s="77"/>
      <c r="BK107" s="3"/>
      <c r="BL107" s="5"/>
      <c r="BM107" s="5"/>
      <c r="BN107" s="5"/>
      <c r="BO107" s="5"/>
      <c r="BP107" s="5"/>
      <c r="BQ107" s="6"/>
      <c r="BR107" s="6"/>
      <c r="BS107" s="3"/>
      <c r="BT107" s="8"/>
    </row>
    <row r="108" spans="2:72" s="1" customFormat="1" ht="18" customHeight="1" x14ac:dyDescent="0.25">
      <c r="B108" s="66"/>
      <c r="C108" s="66"/>
      <c r="D108" s="73"/>
      <c r="E108" s="73"/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5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69"/>
      <c r="AZ108" s="69"/>
      <c r="BA108" s="69"/>
      <c r="BB108" s="69"/>
      <c r="BC108" s="69"/>
      <c r="BD108" s="18"/>
      <c r="BE108" s="76"/>
      <c r="BF108" s="18"/>
      <c r="BG108" s="2"/>
      <c r="BH108" s="2"/>
      <c r="BI108" s="77"/>
      <c r="BJ108" s="77"/>
      <c r="BK108" s="3"/>
      <c r="BL108" s="5"/>
      <c r="BM108" s="5"/>
      <c r="BN108" s="5"/>
      <c r="BO108" s="5"/>
      <c r="BP108" s="5"/>
      <c r="BQ108" s="6"/>
      <c r="BR108" s="6"/>
      <c r="BS108" s="3"/>
      <c r="BT108" s="8"/>
    </row>
    <row r="109" spans="2:72" s="1" customFormat="1" ht="18" customHeight="1" thickBot="1" x14ac:dyDescent="0.3">
      <c r="BD109" s="18"/>
      <c r="BE109" s="76"/>
      <c r="BF109" s="18"/>
      <c r="BG109" s="2"/>
      <c r="BH109" s="2"/>
      <c r="BI109" s="77"/>
      <c r="BJ109" s="77"/>
      <c r="BK109" s="3"/>
      <c r="BL109" s="5"/>
      <c r="BM109" s="5"/>
      <c r="BN109" s="5"/>
      <c r="BO109" s="5"/>
      <c r="BP109" s="5"/>
      <c r="BQ109" s="6"/>
      <c r="BR109" s="6"/>
      <c r="BS109" s="3"/>
      <c r="BT109" s="8"/>
    </row>
    <row r="110" spans="2:72" s="1" customFormat="1" ht="18" customHeight="1" thickBot="1" x14ac:dyDescent="0.3">
      <c r="B110" s="361" t="s">
        <v>11</v>
      </c>
      <c r="C110" s="362"/>
      <c r="D110" s="296" t="s">
        <v>50</v>
      </c>
      <c r="E110" s="297"/>
      <c r="F110" s="297"/>
      <c r="G110" s="297"/>
      <c r="H110" s="296" t="s">
        <v>34</v>
      </c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8"/>
      <c r="AY110" s="296" t="s">
        <v>13</v>
      </c>
      <c r="AZ110" s="297"/>
      <c r="BA110" s="297"/>
      <c r="BB110" s="297"/>
      <c r="BC110" s="297"/>
      <c r="BD110" s="296"/>
      <c r="BE110" s="297"/>
      <c r="BF110" s="297"/>
      <c r="BG110" s="370"/>
      <c r="BH110" s="2"/>
      <c r="BI110" s="77"/>
      <c r="BJ110" s="77"/>
      <c r="BK110" s="3"/>
      <c r="BL110" s="5"/>
      <c r="BM110" s="5"/>
      <c r="BN110" s="5"/>
      <c r="BO110" s="5"/>
      <c r="BP110" s="5"/>
      <c r="BQ110" s="6"/>
      <c r="BR110" s="6"/>
      <c r="BS110" s="3"/>
      <c r="BT110" s="8"/>
    </row>
    <row r="111" spans="2:72" s="1" customFormat="1" ht="18" customHeight="1" x14ac:dyDescent="0.25">
      <c r="B111" s="309">
        <v>34</v>
      </c>
      <c r="C111" s="310"/>
      <c r="D111" s="290">
        <f>$D$106+TEXT($U$14*($X$14/1440)+($AI$14/1440)+($AW$14/1440),"hh:mm")</f>
        <v>0.76944444444444371</v>
      </c>
      <c r="E111" s="291"/>
      <c r="F111" s="291"/>
      <c r="G111" s="292"/>
      <c r="H111" s="214" t="str">
        <f>IF(ISBLANK($BB$96)," ",IF($AY$96&gt;$BB$96,$H$96,IF($BB$96&gt;$AY$96,$AD$96)))</f>
        <v xml:space="preserve"> </v>
      </c>
      <c r="I111" s="212"/>
      <c r="J111" s="212"/>
      <c r="K111" s="212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  <c r="AC111" s="71" t="s">
        <v>23</v>
      </c>
      <c r="AD111" s="212" t="str">
        <f>IF(ISBLANK($BB$101)," ",IF($AY$101&gt;$BB$101,$H$101,IF($BB$101&gt;$AY$101,$AD$101)))</f>
        <v xml:space="preserve"> </v>
      </c>
      <c r="AE111" s="212"/>
      <c r="AF111" s="212"/>
      <c r="AG111" s="212"/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3"/>
      <c r="AY111" s="356"/>
      <c r="AZ111" s="357"/>
      <c r="BA111" s="357"/>
      <c r="BB111" s="358"/>
      <c r="BC111" s="359"/>
      <c r="BD111" s="301"/>
      <c r="BE111" s="302"/>
      <c r="BF111" s="302"/>
      <c r="BG111" s="303"/>
      <c r="BH111" s="2"/>
      <c r="BI111" s="82"/>
      <c r="BJ111" s="82"/>
      <c r="BK111" s="3"/>
      <c r="BL111" s="5"/>
      <c r="BM111" s="5"/>
      <c r="BN111" s="5"/>
      <c r="BO111" s="5"/>
      <c r="BP111" s="5"/>
      <c r="BQ111" s="6"/>
      <c r="BR111" s="6"/>
      <c r="BS111" s="3"/>
      <c r="BT111" s="8"/>
    </row>
    <row r="112" spans="2:72" s="1" customFormat="1" ht="18" customHeight="1" thickBot="1" x14ac:dyDescent="0.3">
      <c r="B112" s="311"/>
      <c r="C112" s="312"/>
      <c r="D112" s="293"/>
      <c r="E112" s="294"/>
      <c r="F112" s="294"/>
      <c r="G112" s="295"/>
      <c r="H112" s="198" t="s">
        <v>35</v>
      </c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  <c r="Z112" s="199"/>
      <c r="AA112" s="199"/>
      <c r="AB112" s="199"/>
      <c r="AC112" s="72"/>
      <c r="AD112" s="199" t="s">
        <v>36</v>
      </c>
      <c r="AE112" s="199"/>
      <c r="AF112" s="199"/>
      <c r="AG112" s="199"/>
      <c r="AH112" s="199"/>
      <c r="AI112" s="199"/>
      <c r="AJ112" s="199"/>
      <c r="AK112" s="199"/>
      <c r="AL112" s="199"/>
      <c r="AM112" s="199"/>
      <c r="AN112" s="199"/>
      <c r="AO112" s="199"/>
      <c r="AP112" s="199"/>
      <c r="AQ112" s="199"/>
      <c r="AR112" s="199"/>
      <c r="AS112" s="199"/>
      <c r="AT112" s="199"/>
      <c r="AU112" s="199"/>
      <c r="AV112" s="199"/>
      <c r="AW112" s="199"/>
      <c r="AX112" s="211"/>
      <c r="AY112" s="363"/>
      <c r="AZ112" s="364"/>
      <c r="BA112" s="364"/>
      <c r="BB112" s="364"/>
      <c r="BC112" s="364"/>
      <c r="BD112" s="305"/>
      <c r="BE112" s="306"/>
      <c r="BF112" s="306"/>
      <c r="BG112" s="307"/>
      <c r="BH112" s="2"/>
      <c r="BI112" s="83"/>
      <c r="BJ112" s="83"/>
      <c r="BK112" s="3"/>
      <c r="BL112" s="5"/>
      <c r="BM112" s="5"/>
      <c r="BN112" s="5"/>
      <c r="BO112" s="5"/>
      <c r="BP112" s="5"/>
      <c r="BQ112" s="6"/>
      <c r="BR112" s="6"/>
      <c r="BS112" s="3"/>
      <c r="BT112" s="8"/>
    </row>
    <row r="113" spans="2:74" ht="18" customHeight="1" x14ac:dyDescent="0.25">
      <c r="BD113" s="1"/>
      <c r="BE113" s="1"/>
      <c r="BF113" s="1"/>
      <c r="BG113" s="1"/>
      <c r="BH113" s="1"/>
      <c r="BI113" s="2"/>
      <c r="BJ113" s="83"/>
      <c r="BK113" s="83"/>
      <c r="BL113" s="3"/>
      <c r="BM113" s="5"/>
      <c r="BN113" s="5"/>
      <c r="BO113" s="5"/>
      <c r="BP113" s="5"/>
      <c r="BQ113" s="5"/>
      <c r="BS113" s="3"/>
      <c r="BT113" s="3"/>
      <c r="BV113" s="1"/>
    </row>
    <row r="114" spans="2:74" ht="18" customHeight="1" x14ac:dyDescent="0.25">
      <c r="B114" s="36" t="s">
        <v>37</v>
      </c>
      <c r="BD114" s="1"/>
      <c r="BE114" s="1"/>
      <c r="BF114" s="1"/>
      <c r="BG114" s="1"/>
      <c r="BH114" s="1"/>
      <c r="BI114" s="2"/>
      <c r="BJ114" s="83"/>
      <c r="BK114" s="83"/>
      <c r="BL114" s="3"/>
      <c r="BM114" s="5"/>
      <c r="BN114" s="5"/>
      <c r="BO114" s="5"/>
      <c r="BP114" s="5"/>
      <c r="BQ114" s="5"/>
      <c r="BT114" s="3"/>
    </row>
    <row r="115" spans="2:74" ht="18" customHeight="1" thickBot="1" x14ac:dyDescent="0.3">
      <c r="BD115" s="1"/>
      <c r="BE115" s="1"/>
      <c r="BF115" s="1"/>
      <c r="BG115" s="1"/>
      <c r="BH115" s="1"/>
      <c r="BI115" s="2"/>
      <c r="BJ115" s="83"/>
      <c r="BK115" s="83"/>
      <c r="BL115" s="3"/>
      <c r="BM115" s="5"/>
      <c r="BN115" s="5"/>
      <c r="BO115" s="5"/>
      <c r="BP115" s="5"/>
      <c r="BQ115" s="5"/>
    </row>
    <row r="116" spans="2:74" ht="18" customHeight="1" x14ac:dyDescent="0.25">
      <c r="I116" s="284" t="s">
        <v>38</v>
      </c>
      <c r="J116" s="285"/>
      <c r="K116" s="208" t="str">
        <f>IF(ISBLANK($BB$111)," ",IF($AY$111&gt;$BB$111,$H$111,IF($BB$111&gt;$AY$111,$AD$111)))</f>
        <v xml:space="preserve"> </v>
      </c>
      <c r="L116" s="209"/>
      <c r="M116" s="209"/>
      <c r="N116" s="209"/>
      <c r="O116" s="209"/>
      <c r="P116" s="209"/>
      <c r="Q116" s="209"/>
      <c r="R116" s="209"/>
      <c r="S116" s="209"/>
      <c r="T116" s="209"/>
      <c r="U116" s="209"/>
      <c r="V116" s="209"/>
      <c r="W116" s="209"/>
      <c r="X116" s="209"/>
      <c r="Y116" s="209"/>
      <c r="Z116" s="209"/>
      <c r="AA116" s="209"/>
      <c r="AB116" s="209"/>
      <c r="AC116" s="209"/>
      <c r="AD116" s="209"/>
      <c r="AE116" s="209"/>
      <c r="AF116" s="210"/>
      <c r="BB116" s="2"/>
      <c r="BC116" s="2"/>
      <c r="BG116" s="3"/>
      <c r="BH116" s="3"/>
      <c r="BJ116" s="83"/>
      <c r="BK116" s="83"/>
      <c r="BL116" s="3"/>
      <c r="BM116" s="5"/>
      <c r="BN116" s="5"/>
      <c r="BO116" s="5"/>
      <c r="BP116" s="5"/>
      <c r="BQ116" s="5"/>
    </row>
    <row r="117" spans="2:74" ht="18" customHeight="1" x14ac:dyDescent="0.25">
      <c r="I117" s="282" t="s">
        <v>39</v>
      </c>
      <c r="J117" s="283"/>
      <c r="K117" s="205" t="str">
        <f>IF(ISBLANK($BB$111)," ",IF($AY$111&lt;$BB$111,$H$111,IF($BB$111&lt;$AY$111,$AD$111)))</f>
        <v xml:space="preserve"> </v>
      </c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7"/>
      <c r="BB117" s="2"/>
      <c r="BC117" s="2"/>
      <c r="BG117" s="3"/>
      <c r="BH117" s="3"/>
      <c r="BJ117" s="83"/>
      <c r="BK117" s="83"/>
      <c r="BL117" s="3"/>
      <c r="BM117" s="5"/>
      <c r="BN117" s="5"/>
      <c r="BO117" s="5"/>
      <c r="BP117" s="5"/>
      <c r="BQ117" s="5"/>
    </row>
    <row r="118" spans="2:74" ht="18" customHeight="1" x14ac:dyDescent="0.25">
      <c r="I118" s="282" t="s">
        <v>40</v>
      </c>
      <c r="J118" s="283"/>
      <c r="K118" s="205" t="str">
        <f>IF(ISBLANK($BB$106)," ",IF($AY$106&gt;$BB$106,$H$106,IF($BB$106&gt;$AY$106,$AD$106)))</f>
        <v xml:space="preserve"> </v>
      </c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7"/>
      <c r="BB118" s="2"/>
      <c r="BC118" s="2"/>
      <c r="BG118" s="3"/>
      <c r="BH118" s="3"/>
      <c r="BJ118" s="83"/>
      <c r="BK118" s="83"/>
      <c r="BL118" s="3"/>
      <c r="BM118" s="5"/>
      <c r="BN118" s="5"/>
      <c r="BO118" s="5"/>
      <c r="BP118" s="5"/>
      <c r="BQ118" s="5"/>
    </row>
    <row r="119" spans="2:74" ht="18" customHeight="1" thickBot="1" x14ac:dyDescent="0.3">
      <c r="I119" s="280" t="s">
        <v>41</v>
      </c>
      <c r="J119" s="281"/>
      <c r="K119" s="202" t="str">
        <f>IF(ISBLANK($BB$106)," ",IF($AY$106&lt;$BB$106,$H$106,IF($BB$106&lt;$AY$106,$AD$106)))</f>
        <v xml:space="preserve"> </v>
      </c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3"/>
      <c r="X119" s="203"/>
      <c r="Y119" s="203"/>
      <c r="Z119" s="203"/>
      <c r="AA119" s="203"/>
      <c r="AB119" s="203"/>
      <c r="AC119" s="203"/>
      <c r="AD119" s="203"/>
      <c r="AE119" s="203"/>
      <c r="AF119" s="204"/>
      <c r="BB119" s="2"/>
      <c r="BC119" s="2"/>
      <c r="BG119" s="3"/>
      <c r="BH119" s="3"/>
      <c r="BJ119" s="83"/>
      <c r="BK119" s="83"/>
      <c r="BL119" s="3"/>
      <c r="BM119" s="5"/>
      <c r="BN119" s="5"/>
      <c r="BO119" s="5"/>
      <c r="BP119" s="5"/>
      <c r="BQ119" s="5"/>
    </row>
    <row r="120" spans="2:74" ht="18" customHeight="1" x14ac:dyDescent="0.25">
      <c r="BJ120" s="83"/>
      <c r="BK120" s="83"/>
      <c r="BL120" s="3"/>
      <c r="BM120" s="5"/>
      <c r="BN120" s="5"/>
      <c r="BO120" s="5"/>
      <c r="BP120" s="5"/>
      <c r="BQ120" s="5"/>
    </row>
    <row r="121" spans="2:74" ht="18" hidden="1" customHeight="1" x14ac:dyDescent="0.25">
      <c r="BJ121" s="83"/>
      <c r="BK121" s="83"/>
      <c r="BL121" s="2"/>
      <c r="BM121" s="3"/>
      <c r="BN121" s="3"/>
      <c r="BO121" s="3"/>
      <c r="BP121" s="5"/>
      <c r="BQ121" s="5"/>
      <c r="BR121" s="5"/>
    </row>
    <row r="122" spans="2:74" s="84" customFormat="1" ht="18" hidden="1" customHeight="1" x14ac:dyDescent="0.25">
      <c r="BJ122" s="85"/>
      <c r="BK122" s="85"/>
    </row>
    <row r="123" spans="2:74" ht="18" hidden="1" customHeight="1" x14ac:dyDescent="0.25"/>
    <row r="124" spans="2:74" ht="18" hidden="1" customHeight="1" x14ac:dyDescent="0.25"/>
    <row r="125" spans="2:74" ht="18" hidden="1" customHeight="1" x14ac:dyDescent="0.25"/>
    <row r="126" spans="2:74" ht="18" hidden="1" customHeight="1" x14ac:dyDescent="0.25"/>
    <row r="127" spans="2:74" ht="18" hidden="1" customHeight="1" x14ac:dyDescent="0.25"/>
    <row r="128" spans="2:74" ht="18" hidden="1" customHeight="1" x14ac:dyDescent="0.25"/>
    <row r="129" ht="18" hidden="1" customHeight="1" x14ac:dyDescent="0.25"/>
    <row r="130" ht="18" hidden="1" customHeight="1" x14ac:dyDescent="0.25"/>
    <row r="131" ht="18" hidden="1" customHeight="1" x14ac:dyDescent="0.25"/>
    <row r="132" ht="18" hidden="1" customHeight="1" x14ac:dyDescent="0.25"/>
    <row r="133" ht="18" hidden="1" customHeight="1" x14ac:dyDescent="0.25"/>
    <row r="134" ht="18" hidden="1" customHeight="1" x14ac:dyDescent="0.25"/>
    <row r="135" ht="18" hidden="1" customHeight="1" x14ac:dyDescent="0.25"/>
    <row r="136" ht="18" hidden="1" customHeight="1" x14ac:dyDescent="0.25"/>
    <row r="137" ht="18" hidden="1" customHeight="1" x14ac:dyDescent="0.25"/>
    <row r="138" ht="18" hidden="1" customHeight="1" x14ac:dyDescent="0.25"/>
    <row r="139" ht="18" hidden="1" customHeight="1" x14ac:dyDescent="0.25"/>
    <row r="140" ht="18" hidden="1" customHeight="1" x14ac:dyDescent="0.25"/>
    <row r="141" ht="18" hidden="1" customHeight="1" x14ac:dyDescent="0.25"/>
    <row r="142" ht="18" hidden="1" customHeight="1" x14ac:dyDescent="0.25"/>
    <row r="143" ht="18" hidden="1" customHeight="1" x14ac:dyDescent="0.25"/>
    <row r="144" ht="18" hidden="1" customHeight="1" x14ac:dyDescent="0.25"/>
    <row r="145" ht="18" hidden="1" customHeight="1" x14ac:dyDescent="0.25"/>
    <row r="146" ht="18" hidden="1" customHeight="1" x14ac:dyDescent="0.25"/>
    <row r="147" ht="18" hidden="1" customHeight="1" x14ac:dyDescent="0.25"/>
    <row r="148" ht="18" hidden="1" customHeight="1" x14ac:dyDescent="0.25"/>
    <row r="149" ht="18" hidden="1" customHeight="1" x14ac:dyDescent="0.25"/>
    <row r="150" ht="18" hidden="1" customHeight="1" x14ac:dyDescent="0.25"/>
    <row r="151" ht="18" hidden="1" customHeight="1" x14ac:dyDescent="0.25"/>
    <row r="152" ht="18" hidden="1" customHeight="1" x14ac:dyDescent="0.25"/>
    <row r="153" ht="18" hidden="1" customHeight="1" x14ac:dyDescent="0.25"/>
    <row r="154" ht="18" hidden="1" customHeight="1" x14ac:dyDescent="0.25"/>
    <row r="155" ht="18" hidden="1" customHeight="1" x14ac:dyDescent="0.25"/>
    <row r="156" ht="18" hidden="1" customHeight="1" x14ac:dyDescent="0.25"/>
    <row r="157" ht="18" hidden="1" customHeight="1" x14ac:dyDescent="0.25"/>
    <row r="158" ht="18" hidden="1" customHeight="1" x14ac:dyDescent="0.25"/>
    <row r="159" ht="18" hidden="1" customHeight="1" x14ac:dyDescent="0.25"/>
    <row r="160" ht="18" hidden="1" customHeight="1" x14ac:dyDescent="0.25"/>
    <row r="161" spans="62:70" ht="18" hidden="1" customHeight="1" x14ac:dyDescent="0.25"/>
    <row r="162" spans="62:70" ht="18" hidden="1" customHeight="1" x14ac:dyDescent="0.25"/>
    <row r="163" spans="62:70" ht="18" hidden="1" customHeight="1" x14ac:dyDescent="0.25"/>
    <row r="164" spans="62:70" ht="18" hidden="1" customHeight="1" x14ac:dyDescent="0.25"/>
    <row r="165" spans="62:70" ht="18" hidden="1" customHeight="1" x14ac:dyDescent="0.25"/>
    <row r="166" spans="62:70" ht="18" hidden="1" customHeight="1" x14ac:dyDescent="0.25"/>
    <row r="167" spans="62:70" ht="18" hidden="1" customHeight="1" x14ac:dyDescent="0.25"/>
    <row r="168" spans="62:70" ht="18" hidden="1" customHeight="1" x14ac:dyDescent="0.25"/>
    <row r="169" spans="62:70" s="84" customFormat="1" ht="18" hidden="1" customHeight="1" x14ac:dyDescent="0.25">
      <c r="BJ169" s="85"/>
      <c r="BK169" s="85"/>
      <c r="BL169" s="85"/>
      <c r="BM169" s="85"/>
      <c r="BN169" s="85"/>
      <c r="BO169" s="85"/>
      <c r="BP169" s="85"/>
      <c r="BQ169" s="85"/>
      <c r="BR169" s="85"/>
    </row>
    <row r="170" spans="62:70" s="84" customFormat="1" ht="18" hidden="1" customHeight="1" x14ac:dyDescent="0.25">
      <c r="BJ170" s="85"/>
      <c r="BK170" s="85"/>
      <c r="BL170" s="85"/>
      <c r="BM170" s="85"/>
      <c r="BN170" s="85"/>
      <c r="BO170" s="85"/>
      <c r="BP170" s="85"/>
      <c r="BQ170" s="85"/>
      <c r="BR170" s="85"/>
    </row>
    <row r="171" spans="62:70" s="84" customFormat="1" ht="18" hidden="1" customHeight="1" x14ac:dyDescent="0.25">
      <c r="BJ171" s="85"/>
      <c r="BK171" s="85"/>
      <c r="BL171" s="85"/>
      <c r="BM171" s="85"/>
      <c r="BN171" s="85"/>
      <c r="BO171" s="85"/>
      <c r="BP171" s="85"/>
      <c r="BQ171" s="85"/>
      <c r="BR171" s="85"/>
    </row>
    <row r="172" spans="62:70" s="84" customFormat="1" ht="18" hidden="1" customHeight="1" x14ac:dyDescent="0.25">
      <c r="BJ172" s="85"/>
      <c r="BK172" s="85"/>
      <c r="BL172" s="85"/>
      <c r="BM172" s="85"/>
      <c r="BN172" s="85"/>
      <c r="BO172" s="85"/>
      <c r="BP172" s="85"/>
      <c r="BQ172" s="85"/>
      <c r="BR172" s="85"/>
    </row>
    <row r="173" spans="62:70" s="84" customFormat="1" ht="18" hidden="1" customHeight="1" x14ac:dyDescent="0.25">
      <c r="BJ173" s="85"/>
      <c r="BK173" s="85"/>
      <c r="BL173" s="85"/>
      <c r="BM173" s="85"/>
      <c r="BN173" s="85"/>
      <c r="BO173" s="85"/>
      <c r="BP173" s="85"/>
      <c r="BQ173" s="85"/>
      <c r="BR173" s="85"/>
    </row>
    <row r="174" spans="62:70" s="84" customFormat="1" ht="18" hidden="1" customHeight="1" x14ac:dyDescent="0.25">
      <c r="BJ174" s="85"/>
      <c r="BK174" s="85"/>
      <c r="BL174" s="85"/>
      <c r="BM174" s="85"/>
      <c r="BN174" s="85"/>
      <c r="BO174" s="85"/>
      <c r="BP174" s="85"/>
      <c r="BQ174" s="85"/>
      <c r="BR174" s="85"/>
    </row>
    <row r="175" spans="62:70" s="84" customFormat="1" ht="18" hidden="1" customHeight="1" x14ac:dyDescent="0.25">
      <c r="BJ175" s="85"/>
      <c r="BK175" s="85"/>
      <c r="BL175" s="85"/>
      <c r="BM175" s="85"/>
      <c r="BN175" s="85"/>
      <c r="BO175" s="85"/>
      <c r="BP175" s="85"/>
      <c r="BQ175" s="85"/>
      <c r="BR175" s="85"/>
    </row>
    <row r="176" spans="62:70" s="84" customFormat="1" ht="18" hidden="1" customHeight="1" x14ac:dyDescent="0.25">
      <c r="BJ176" s="85"/>
      <c r="BK176" s="85"/>
      <c r="BL176" s="85"/>
      <c r="BM176" s="85"/>
      <c r="BN176" s="85"/>
      <c r="BO176" s="85"/>
      <c r="BP176" s="85"/>
      <c r="BQ176" s="85"/>
      <c r="BR176" s="85"/>
    </row>
    <row r="177" spans="62:70" s="84" customFormat="1" ht="18" hidden="1" customHeight="1" x14ac:dyDescent="0.25">
      <c r="BJ177" s="85"/>
      <c r="BK177" s="85"/>
      <c r="BL177" s="85"/>
      <c r="BM177" s="85"/>
      <c r="BN177" s="85"/>
      <c r="BO177" s="85"/>
      <c r="BP177" s="85"/>
      <c r="BQ177" s="85"/>
      <c r="BR177" s="85"/>
    </row>
    <row r="178" spans="62:70" s="84" customFormat="1" ht="18" hidden="1" customHeight="1" x14ac:dyDescent="0.25">
      <c r="BJ178" s="85"/>
      <c r="BK178" s="85"/>
      <c r="BL178" s="85"/>
      <c r="BM178" s="85"/>
      <c r="BN178" s="85"/>
      <c r="BO178" s="85"/>
      <c r="BP178" s="85"/>
      <c r="BQ178" s="85"/>
      <c r="BR178" s="85"/>
    </row>
    <row r="179" spans="62:70" s="84" customFormat="1" ht="18" hidden="1" customHeight="1" x14ac:dyDescent="0.25">
      <c r="BJ179" s="85"/>
      <c r="BK179" s="85"/>
      <c r="BL179" s="85"/>
      <c r="BM179" s="85"/>
      <c r="BN179" s="85"/>
      <c r="BO179" s="85"/>
      <c r="BP179" s="85"/>
      <c r="BQ179" s="85"/>
      <c r="BR179" s="85"/>
    </row>
    <row r="180" spans="62:70" s="84" customFormat="1" ht="18" hidden="1" customHeight="1" x14ac:dyDescent="0.25">
      <c r="BJ180" s="85"/>
      <c r="BK180" s="85"/>
      <c r="BL180" s="85"/>
      <c r="BM180" s="85"/>
      <c r="BN180" s="85"/>
      <c r="BO180" s="85"/>
      <c r="BP180" s="85"/>
      <c r="BQ180" s="85"/>
      <c r="BR180" s="85"/>
    </row>
    <row r="181" spans="62:70" s="84" customFormat="1" ht="18" hidden="1" customHeight="1" x14ac:dyDescent="0.25">
      <c r="BJ181" s="85"/>
      <c r="BK181" s="85"/>
      <c r="BL181" s="85"/>
      <c r="BM181" s="85"/>
      <c r="BN181" s="85"/>
      <c r="BO181" s="85"/>
      <c r="BP181" s="85"/>
      <c r="BQ181" s="85"/>
      <c r="BR181" s="85"/>
    </row>
    <row r="182" spans="62:70" s="84" customFormat="1" ht="18" hidden="1" customHeight="1" x14ac:dyDescent="0.25">
      <c r="BJ182" s="85"/>
      <c r="BK182" s="85"/>
      <c r="BL182" s="85"/>
      <c r="BM182" s="85"/>
      <c r="BN182" s="85"/>
      <c r="BO182" s="85"/>
      <c r="BP182" s="85"/>
      <c r="BQ182" s="85"/>
      <c r="BR182" s="85"/>
    </row>
    <row r="183" spans="62:70" s="84" customFormat="1" ht="18" hidden="1" customHeight="1" x14ac:dyDescent="0.25">
      <c r="BJ183" s="85"/>
      <c r="BK183" s="85"/>
      <c r="BL183" s="85"/>
      <c r="BM183" s="85"/>
      <c r="BN183" s="85"/>
      <c r="BO183" s="85"/>
      <c r="BP183" s="85"/>
      <c r="BQ183" s="85"/>
      <c r="BR183" s="85"/>
    </row>
    <row r="184" spans="62:70" s="84" customFormat="1" ht="18" hidden="1" customHeight="1" x14ac:dyDescent="0.25">
      <c r="BJ184" s="85"/>
      <c r="BK184" s="85"/>
      <c r="BL184" s="85"/>
      <c r="BM184" s="85"/>
      <c r="BN184" s="85"/>
      <c r="BO184" s="85"/>
      <c r="BP184" s="85"/>
      <c r="BQ184" s="85"/>
      <c r="BR184" s="85"/>
    </row>
    <row r="185" spans="62:70" s="84" customFormat="1" ht="18" hidden="1" customHeight="1" x14ac:dyDescent="0.25">
      <c r="BJ185" s="85"/>
      <c r="BK185" s="85"/>
      <c r="BL185" s="85"/>
      <c r="BM185" s="85"/>
      <c r="BN185" s="85"/>
      <c r="BO185" s="85"/>
      <c r="BP185" s="85"/>
      <c r="BQ185" s="85"/>
      <c r="BR185" s="85"/>
    </row>
    <row r="186" spans="62:70" s="84" customFormat="1" ht="18" hidden="1" customHeight="1" x14ac:dyDescent="0.25">
      <c r="BJ186" s="85"/>
      <c r="BK186" s="85"/>
      <c r="BL186" s="85"/>
      <c r="BM186" s="85"/>
      <c r="BN186" s="85"/>
      <c r="BO186" s="85"/>
      <c r="BP186" s="85"/>
      <c r="BQ186" s="85"/>
      <c r="BR186" s="85"/>
    </row>
    <row r="187" spans="62:70" s="84" customFormat="1" ht="18" hidden="1" customHeight="1" x14ac:dyDescent="0.25">
      <c r="BJ187" s="85"/>
      <c r="BK187" s="85"/>
      <c r="BL187" s="85"/>
      <c r="BM187" s="85"/>
      <c r="BN187" s="85"/>
      <c r="BO187" s="85"/>
      <c r="BP187" s="85"/>
      <c r="BQ187" s="85"/>
      <c r="BR187" s="85"/>
    </row>
    <row r="188" spans="62:70" s="84" customFormat="1" ht="18" hidden="1" customHeight="1" x14ac:dyDescent="0.25">
      <c r="BJ188" s="85"/>
      <c r="BK188" s="85"/>
      <c r="BL188" s="85"/>
      <c r="BM188" s="85"/>
      <c r="BN188" s="85"/>
      <c r="BO188" s="85"/>
      <c r="BP188" s="85"/>
      <c r="BQ188" s="85"/>
      <c r="BR188" s="85"/>
    </row>
    <row r="189" spans="62:70" s="84" customFormat="1" ht="18" hidden="1" customHeight="1" x14ac:dyDescent="0.25">
      <c r="BJ189" s="85"/>
      <c r="BK189" s="85"/>
      <c r="BL189" s="85"/>
      <c r="BM189" s="85"/>
      <c r="BN189" s="85"/>
      <c r="BO189" s="85"/>
      <c r="BP189" s="85"/>
      <c r="BQ189" s="85"/>
      <c r="BR189" s="85"/>
    </row>
    <row r="190" spans="62:70" s="84" customFormat="1" ht="18" hidden="1" customHeight="1" x14ac:dyDescent="0.25">
      <c r="BJ190" s="85"/>
      <c r="BK190" s="85"/>
      <c r="BL190" s="85"/>
      <c r="BM190" s="85"/>
      <c r="BN190" s="85"/>
      <c r="BO190" s="85"/>
      <c r="BP190" s="85"/>
      <c r="BQ190" s="85"/>
      <c r="BR190" s="85"/>
    </row>
    <row r="191" spans="62:70" s="84" customFormat="1" ht="18" hidden="1" customHeight="1" x14ac:dyDescent="0.25">
      <c r="BJ191" s="85"/>
      <c r="BK191" s="85"/>
      <c r="BL191" s="85"/>
      <c r="BM191" s="85"/>
      <c r="BN191" s="85"/>
      <c r="BO191" s="85"/>
      <c r="BP191" s="85"/>
      <c r="BQ191" s="85"/>
      <c r="BR191" s="85"/>
    </row>
    <row r="192" spans="62:70" s="84" customFormat="1" ht="18" hidden="1" customHeight="1" x14ac:dyDescent="0.25">
      <c r="BJ192" s="85"/>
      <c r="BK192" s="85"/>
      <c r="BL192" s="85"/>
      <c r="BM192" s="85"/>
      <c r="BN192" s="85"/>
      <c r="BO192" s="85"/>
      <c r="BP192" s="85"/>
      <c r="BQ192" s="85"/>
      <c r="BR192" s="85"/>
    </row>
    <row r="193" spans="62:70" s="84" customFormat="1" ht="18" hidden="1" customHeight="1" x14ac:dyDescent="0.25">
      <c r="BJ193" s="85"/>
      <c r="BK193" s="85"/>
      <c r="BL193" s="85"/>
      <c r="BM193" s="85"/>
      <c r="BN193" s="85"/>
      <c r="BO193" s="85"/>
      <c r="BP193" s="85"/>
      <c r="BQ193" s="85"/>
      <c r="BR193" s="85"/>
    </row>
    <row r="194" spans="62:70" s="84" customFormat="1" ht="18" hidden="1" customHeight="1" x14ac:dyDescent="0.25">
      <c r="BJ194" s="85"/>
      <c r="BK194" s="85"/>
      <c r="BL194" s="85"/>
      <c r="BM194" s="85"/>
      <c r="BN194" s="85"/>
      <c r="BO194" s="85"/>
      <c r="BP194" s="85"/>
      <c r="BQ194" s="85"/>
      <c r="BR194" s="85"/>
    </row>
    <row r="195" spans="62:70" s="84" customFormat="1" ht="18" hidden="1" customHeight="1" x14ac:dyDescent="0.25">
      <c r="BJ195" s="85"/>
      <c r="BK195" s="85"/>
      <c r="BL195" s="85"/>
      <c r="BM195" s="85"/>
      <c r="BN195" s="85"/>
      <c r="BO195" s="85"/>
      <c r="BP195" s="85"/>
      <c r="BQ195" s="85"/>
      <c r="BR195" s="85"/>
    </row>
    <row r="196" spans="62:70" s="84" customFormat="1" ht="18" hidden="1" customHeight="1" x14ac:dyDescent="0.25">
      <c r="BJ196" s="85"/>
      <c r="BK196" s="85"/>
      <c r="BL196" s="85"/>
      <c r="BM196" s="85"/>
      <c r="BN196" s="85"/>
      <c r="BO196" s="85"/>
      <c r="BP196" s="85"/>
      <c r="BQ196" s="85"/>
      <c r="BR196" s="85"/>
    </row>
    <row r="197" spans="62:70" s="84" customFormat="1" ht="18" hidden="1" customHeight="1" x14ac:dyDescent="0.25">
      <c r="BJ197" s="85"/>
      <c r="BK197" s="85"/>
      <c r="BL197" s="85"/>
      <c r="BM197" s="85"/>
      <c r="BN197" s="85"/>
      <c r="BO197" s="85"/>
      <c r="BP197" s="85"/>
      <c r="BQ197" s="85"/>
      <c r="BR197" s="85"/>
    </row>
    <row r="198" spans="62:70" s="84" customFormat="1" ht="18" hidden="1" customHeight="1" x14ac:dyDescent="0.25">
      <c r="BJ198" s="85"/>
      <c r="BK198" s="85"/>
      <c r="BL198" s="85"/>
      <c r="BM198" s="85"/>
      <c r="BN198" s="85"/>
      <c r="BO198" s="85"/>
      <c r="BP198" s="85"/>
      <c r="BQ198" s="85"/>
      <c r="BR198" s="85"/>
    </row>
    <row r="199" spans="62:70" s="84" customFormat="1" ht="18" hidden="1" customHeight="1" x14ac:dyDescent="0.25">
      <c r="BJ199" s="85"/>
      <c r="BK199" s="85"/>
      <c r="BL199" s="85"/>
      <c r="BM199" s="85"/>
      <c r="BN199" s="85"/>
      <c r="BO199" s="85"/>
      <c r="BP199" s="85"/>
      <c r="BQ199" s="85"/>
      <c r="BR199" s="85"/>
    </row>
    <row r="200" spans="62:70" s="84" customFormat="1" ht="18" hidden="1" customHeight="1" x14ac:dyDescent="0.25">
      <c r="BJ200" s="85"/>
      <c r="BK200" s="85"/>
      <c r="BL200" s="85"/>
      <c r="BM200" s="85"/>
      <c r="BN200" s="85"/>
      <c r="BO200" s="85"/>
      <c r="BP200" s="85"/>
      <c r="BQ200" s="85"/>
      <c r="BR200" s="85"/>
    </row>
    <row r="201" spans="62:70" s="84" customFormat="1" ht="18" hidden="1" customHeight="1" x14ac:dyDescent="0.25">
      <c r="BJ201" s="85"/>
      <c r="BK201" s="85"/>
      <c r="BL201" s="85"/>
      <c r="BM201" s="85"/>
      <c r="BN201" s="85"/>
      <c r="BO201" s="85"/>
      <c r="BP201" s="85"/>
      <c r="BQ201" s="85"/>
      <c r="BR201" s="85"/>
    </row>
    <row r="202" spans="62:70" s="84" customFormat="1" ht="18" hidden="1" customHeight="1" x14ac:dyDescent="0.25">
      <c r="BJ202" s="85"/>
      <c r="BK202" s="85"/>
      <c r="BL202" s="85"/>
      <c r="BM202" s="85"/>
      <c r="BN202" s="85"/>
      <c r="BO202" s="85"/>
      <c r="BP202" s="85"/>
      <c r="BQ202" s="85"/>
      <c r="BR202" s="85"/>
    </row>
    <row r="203" spans="62:70" s="84" customFormat="1" ht="18" hidden="1" customHeight="1" x14ac:dyDescent="0.25">
      <c r="BJ203" s="85"/>
      <c r="BK203" s="85"/>
      <c r="BL203" s="85"/>
      <c r="BM203" s="85"/>
      <c r="BN203" s="85"/>
      <c r="BO203" s="85"/>
      <c r="BP203" s="85"/>
      <c r="BQ203" s="85"/>
      <c r="BR203" s="85"/>
    </row>
    <row r="204" spans="62:70" s="84" customFormat="1" ht="18" hidden="1" customHeight="1" x14ac:dyDescent="0.25">
      <c r="BJ204" s="85"/>
      <c r="BK204" s="85"/>
      <c r="BL204" s="85"/>
      <c r="BM204" s="85"/>
      <c r="BN204" s="85"/>
      <c r="BO204" s="85"/>
      <c r="BP204" s="85"/>
      <c r="BQ204" s="85"/>
      <c r="BR204" s="85"/>
    </row>
    <row r="205" spans="62:70" s="84" customFormat="1" ht="18" hidden="1" customHeight="1" x14ac:dyDescent="0.25">
      <c r="BJ205" s="85"/>
      <c r="BK205" s="85"/>
      <c r="BL205" s="85"/>
      <c r="BM205" s="85"/>
      <c r="BN205" s="85"/>
      <c r="BO205" s="85"/>
      <c r="BP205" s="85"/>
      <c r="BQ205" s="85"/>
      <c r="BR205" s="85"/>
    </row>
    <row r="206" spans="62:70" s="84" customFormat="1" ht="18" hidden="1" customHeight="1" x14ac:dyDescent="0.25">
      <c r="BJ206" s="85"/>
      <c r="BK206" s="85"/>
      <c r="BL206" s="85"/>
      <c r="BM206" s="85"/>
      <c r="BN206" s="85"/>
      <c r="BO206" s="85"/>
      <c r="BP206" s="85"/>
      <c r="BQ206" s="85"/>
      <c r="BR206" s="85"/>
    </row>
    <row r="207" spans="62:70" s="84" customFormat="1" ht="18" hidden="1" customHeight="1" x14ac:dyDescent="0.25">
      <c r="BJ207" s="85"/>
      <c r="BK207" s="85"/>
      <c r="BL207" s="85"/>
      <c r="BM207" s="85"/>
      <c r="BN207" s="85"/>
      <c r="BO207" s="85"/>
      <c r="BP207" s="85"/>
      <c r="BQ207" s="85"/>
      <c r="BR207" s="85"/>
    </row>
    <row r="208" spans="62:70" s="84" customFormat="1" ht="18" hidden="1" customHeight="1" x14ac:dyDescent="0.25">
      <c r="BJ208" s="85"/>
      <c r="BK208" s="85"/>
      <c r="BL208" s="85"/>
      <c r="BM208" s="85"/>
      <c r="BN208" s="85"/>
      <c r="BO208" s="85"/>
      <c r="BP208" s="85"/>
      <c r="BQ208" s="85"/>
      <c r="BR208" s="85"/>
    </row>
    <row r="209" spans="62:70" s="84" customFormat="1" ht="18" hidden="1" customHeight="1" x14ac:dyDescent="0.25">
      <c r="BJ209" s="85"/>
      <c r="BK209" s="85"/>
      <c r="BL209" s="85"/>
      <c r="BM209" s="85"/>
      <c r="BN209" s="85"/>
      <c r="BO209" s="85"/>
      <c r="BP209" s="85"/>
      <c r="BQ209" s="85"/>
      <c r="BR209" s="85"/>
    </row>
    <row r="210" spans="62:70" s="84" customFormat="1" ht="18" hidden="1" customHeight="1" x14ac:dyDescent="0.25">
      <c r="BJ210" s="85"/>
      <c r="BK210" s="85"/>
      <c r="BL210" s="85"/>
      <c r="BM210" s="85"/>
      <c r="BN210" s="85"/>
      <c r="BO210" s="85"/>
      <c r="BP210" s="85"/>
      <c r="BQ210" s="85"/>
      <c r="BR210" s="85"/>
    </row>
    <row r="211" spans="62:70" s="84" customFormat="1" ht="18" hidden="1" customHeight="1" x14ac:dyDescent="0.25">
      <c r="BJ211" s="85"/>
      <c r="BK211" s="85"/>
      <c r="BL211" s="85"/>
      <c r="BM211" s="85"/>
      <c r="BN211" s="85"/>
      <c r="BO211" s="85"/>
      <c r="BP211" s="85"/>
      <c r="BQ211" s="85"/>
      <c r="BR211" s="85"/>
    </row>
    <row r="212" spans="62:70" s="84" customFormat="1" ht="18" hidden="1" customHeight="1" x14ac:dyDescent="0.25">
      <c r="BJ212" s="85"/>
      <c r="BK212" s="85"/>
      <c r="BL212" s="85"/>
      <c r="BM212" s="85"/>
      <c r="BN212" s="85"/>
      <c r="BO212" s="85"/>
      <c r="BP212" s="85"/>
      <c r="BQ212" s="85"/>
      <c r="BR212" s="85"/>
    </row>
    <row r="213" spans="62:70" s="84" customFormat="1" ht="18" hidden="1" customHeight="1" x14ac:dyDescent="0.25">
      <c r="BJ213" s="85"/>
      <c r="BK213" s="85"/>
      <c r="BL213" s="85"/>
      <c r="BM213" s="85"/>
      <c r="BN213" s="85"/>
      <c r="BO213" s="85"/>
      <c r="BP213" s="85"/>
      <c r="BQ213" s="85"/>
      <c r="BR213" s="85"/>
    </row>
    <row r="214" spans="62:70" s="84" customFormat="1" ht="18" hidden="1" customHeight="1" x14ac:dyDescent="0.25">
      <c r="BJ214" s="85"/>
      <c r="BK214" s="85"/>
      <c r="BL214" s="85"/>
      <c r="BM214" s="85"/>
      <c r="BN214" s="85"/>
      <c r="BO214" s="85"/>
      <c r="BP214" s="85"/>
      <c r="BQ214" s="85"/>
      <c r="BR214" s="85"/>
    </row>
    <row r="215" spans="62:70" s="84" customFormat="1" ht="18" hidden="1" customHeight="1" x14ac:dyDescent="0.25">
      <c r="BJ215" s="85"/>
      <c r="BK215" s="85"/>
      <c r="BL215" s="85"/>
      <c r="BM215" s="85"/>
      <c r="BN215" s="85"/>
      <c r="BO215" s="85"/>
      <c r="BP215" s="85"/>
      <c r="BQ215" s="85"/>
      <c r="BR215" s="85"/>
    </row>
    <row r="216" spans="62:70" s="84" customFormat="1" ht="18" hidden="1" customHeight="1" x14ac:dyDescent="0.25">
      <c r="BJ216" s="85"/>
      <c r="BK216" s="85"/>
      <c r="BL216" s="85"/>
      <c r="BM216" s="85"/>
      <c r="BN216" s="85"/>
      <c r="BO216" s="85"/>
      <c r="BP216" s="85"/>
      <c r="BQ216" s="85"/>
      <c r="BR216" s="85"/>
    </row>
    <row r="217" spans="62:70" s="84" customFormat="1" ht="18" hidden="1" customHeight="1" x14ac:dyDescent="0.25">
      <c r="BJ217" s="85"/>
      <c r="BK217" s="85"/>
      <c r="BL217" s="85"/>
      <c r="BM217" s="85"/>
      <c r="BN217" s="85"/>
      <c r="BO217" s="85"/>
      <c r="BP217" s="85"/>
      <c r="BQ217" s="85"/>
      <c r="BR217" s="85"/>
    </row>
    <row r="218" spans="62:70" s="84" customFormat="1" ht="18" hidden="1" customHeight="1" x14ac:dyDescent="0.25">
      <c r="BJ218" s="85"/>
      <c r="BK218" s="85"/>
      <c r="BL218" s="85"/>
      <c r="BM218" s="85"/>
      <c r="BN218" s="85"/>
      <c r="BO218" s="85"/>
      <c r="BP218" s="85"/>
      <c r="BQ218" s="85"/>
      <c r="BR218" s="85"/>
    </row>
    <row r="219" spans="62:70" s="84" customFormat="1" ht="18" hidden="1" customHeight="1" x14ac:dyDescent="0.25">
      <c r="BJ219" s="85"/>
      <c r="BK219" s="85"/>
      <c r="BL219" s="85"/>
      <c r="BM219" s="85"/>
      <c r="BN219" s="85"/>
      <c r="BO219" s="85"/>
      <c r="BP219" s="85"/>
      <c r="BQ219" s="85"/>
      <c r="BR219" s="85"/>
    </row>
    <row r="220" spans="62:70" s="84" customFormat="1" ht="18" hidden="1" customHeight="1" x14ac:dyDescent="0.25">
      <c r="BJ220" s="85"/>
      <c r="BK220" s="85"/>
      <c r="BL220" s="85"/>
      <c r="BM220" s="85"/>
      <c r="BN220" s="85"/>
      <c r="BO220" s="85"/>
      <c r="BP220" s="85"/>
      <c r="BQ220" s="85"/>
      <c r="BR220" s="85"/>
    </row>
    <row r="221" spans="62:70" s="84" customFormat="1" ht="18" hidden="1" customHeight="1" x14ac:dyDescent="0.25">
      <c r="BJ221" s="85"/>
      <c r="BK221" s="85"/>
      <c r="BL221" s="85"/>
      <c r="BM221" s="85"/>
      <c r="BN221" s="85"/>
      <c r="BO221" s="85"/>
      <c r="BP221" s="85"/>
      <c r="BQ221" s="85"/>
      <c r="BR221" s="85"/>
    </row>
    <row r="222" spans="62:70" s="84" customFormat="1" ht="18" hidden="1" customHeight="1" x14ac:dyDescent="0.25">
      <c r="BJ222" s="85"/>
      <c r="BK222" s="85"/>
      <c r="BL222" s="85"/>
      <c r="BM222" s="85"/>
      <c r="BN222" s="85"/>
      <c r="BO222" s="85"/>
      <c r="BP222" s="85"/>
      <c r="BQ222" s="85"/>
      <c r="BR222" s="85"/>
    </row>
    <row r="223" spans="62:70" s="84" customFormat="1" ht="18" hidden="1" customHeight="1" x14ac:dyDescent="0.25">
      <c r="BJ223" s="85"/>
      <c r="BK223" s="85"/>
      <c r="BL223" s="85"/>
      <c r="BM223" s="85"/>
      <c r="BN223" s="85"/>
      <c r="BO223" s="85"/>
      <c r="BP223" s="85"/>
      <c r="BQ223" s="85"/>
      <c r="BR223" s="85"/>
    </row>
    <row r="224" spans="62:70" s="84" customFormat="1" ht="18" hidden="1" customHeight="1" x14ac:dyDescent="0.25">
      <c r="BJ224" s="85"/>
      <c r="BK224" s="85"/>
      <c r="BL224" s="85"/>
      <c r="BM224" s="85"/>
      <c r="BN224" s="85"/>
      <c r="BO224" s="85"/>
      <c r="BP224" s="85"/>
      <c r="BQ224" s="85"/>
      <c r="BR224" s="85"/>
    </row>
    <row r="225" spans="62:70" s="84" customFormat="1" ht="18" hidden="1" customHeight="1" x14ac:dyDescent="0.25">
      <c r="BJ225" s="85"/>
      <c r="BK225" s="85"/>
      <c r="BL225" s="85"/>
      <c r="BM225" s="85"/>
      <c r="BN225" s="85"/>
      <c r="BO225" s="85"/>
      <c r="BP225" s="85"/>
      <c r="BQ225" s="85"/>
      <c r="BR225" s="85"/>
    </row>
    <row r="226" spans="62:70" s="84" customFormat="1" ht="18" hidden="1" customHeight="1" x14ac:dyDescent="0.25">
      <c r="BJ226" s="85"/>
      <c r="BK226" s="85"/>
      <c r="BL226" s="85"/>
      <c r="BM226" s="85"/>
      <c r="BN226" s="85"/>
      <c r="BO226" s="85"/>
      <c r="BP226" s="85"/>
      <c r="BQ226" s="85"/>
      <c r="BR226" s="85"/>
    </row>
    <row r="227" spans="62:70" s="84" customFormat="1" ht="18" hidden="1" customHeight="1" x14ac:dyDescent="0.25">
      <c r="BJ227" s="85"/>
      <c r="BK227" s="85"/>
      <c r="BL227" s="85"/>
      <c r="BM227" s="85"/>
      <c r="BN227" s="85"/>
      <c r="BO227" s="85"/>
      <c r="BP227" s="85"/>
      <c r="BQ227" s="85"/>
      <c r="BR227" s="85"/>
    </row>
    <row r="228" spans="62:70" s="84" customFormat="1" ht="18" hidden="1" customHeight="1" x14ac:dyDescent="0.25">
      <c r="BJ228" s="85"/>
      <c r="BK228" s="85"/>
      <c r="BL228" s="85"/>
      <c r="BM228" s="85"/>
      <c r="BN228" s="85"/>
      <c r="BO228" s="85"/>
      <c r="BP228" s="85"/>
      <c r="BQ228" s="85"/>
      <c r="BR228" s="85"/>
    </row>
    <row r="229" spans="62:70" s="84" customFormat="1" ht="18" hidden="1" customHeight="1" x14ac:dyDescent="0.25">
      <c r="BJ229" s="85"/>
      <c r="BK229" s="85"/>
      <c r="BL229" s="85"/>
      <c r="BM229" s="85"/>
      <c r="BN229" s="85"/>
      <c r="BO229" s="85"/>
      <c r="BP229" s="85"/>
      <c r="BQ229" s="85"/>
      <c r="BR229" s="85"/>
    </row>
    <row r="230" spans="62:70" s="84" customFormat="1" ht="18" hidden="1" customHeight="1" x14ac:dyDescent="0.25">
      <c r="BJ230" s="85"/>
      <c r="BK230" s="85"/>
      <c r="BL230" s="85"/>
      <c r="BM230" s="85"/>
      <c r="BN230" s="85"/>
      <c r="BO230" s="85"/>
      <c r="BP230" s="85"/>
      <c r="BQ230" s="85"/>
      <c r="BR230" s="85"/>
    </row>
    <row r="231" spans="62:70" s="84" customFormat="1" ht="18" hidden="1" customHeight="1" x14ac:dyDescent="0.25">
      <c r="BJ231" s="85"/>
      <c r="BK231" s="85"/>
      <c r="BL231" s="85"/>
      <c r="BM231" s="85"/>
      <c r="BN231" s="85"/>
      <c r="BO231" s="85"/>
      <c r="BP231" s="85"/>
      <c r="BQ231" s="85"/>
      <c r="BR231" s="85"/>
    </row>
    <row r="232" spans="62:70" s="84" customFormat="1" ht="18" hidden="1" customHeight="1" x14ac:dyDescent="0.25">
      <c r="BJ232" s="85"/>
      <c r="BK232" s="85"/>
      <c r="BL232" s="85"/>
      <c r="BM232" s="85"/>
      <c r="BN232" s="85"/>
      <c r="BO232" s="85"/>
      <c r="BP232" s="85"/>
      <c r="BQ232" s="85"/>
      <c r="BR232" s="85"/>
    </row>
    <row r="233" spans="62:70" s="84" customFormat="1" ht="18" hidden="1" customHeight="1" x14ac:dyDescent="0.25">
      <c r="BJ233" s="85"/>
      <c r="BK233" s="85"/>
      <c r="BL233" s="85"/>
      <c r="BM233" s="85"/>
      <c r="BN233" s="85"/>
      <c r="BO233" s="85"/>
      <c r="BP233" s="85"/>
      <c r="BQ233" s="85"/>
      <c r="BR233" s="85"/>
    </row>
    <row r="234" spans="62:70" s="84" customFormat="1" ht="18" hidden="1" customHeight="1" x14ac:dyDescent="0.25">
      <c r="BJ234" s="85"/>
      <c r="BK234" s="85"/>
      <c r="BL234" s="85"/>
      <c r="BM234" s="85"/>
      <c r="BN234" s="85"/>
      <c r="BO234" s="85"/>
      <c r="BP234" s="85"/>
      <c r="BQ234" s="85"/>
      <c r="BR234" s="85"/>
    </row>
    <row r="235" spans="62:70" s="84" customFormat="1" ht="18" hidden="1" customHeight="1" x14ac:dyDescent="0.25">
      <c r="BJ235" s="85"/>
      <c r="BK235" s="85"/>
      <c r="BL235" s="85"/>
      <c r="BM235" s="85"/>
      <c r="BN235" s="85"/>
      <c r="BO235" s="85"/>
      <c r="BP235" s="85"/>
      <c r="BQ235" s="85"/>
      <c r="BR235" s="85"/>
    </row>
    <row r="236" spans="62:70" s="84" customFormat="1" ht="18" hidden="1" customHeight="1" x14ac:dyDescent="0.25">
      <c r="BJ236" s="85"/>
      <c r="BK236" s="85"/>
      <c r="BL236" s="85"/>
      <c r="BM236" s="85"/>
      <c r="BN236" s="85"/>
      <c r="BO236" s="85"/>
      <c r="BP236" s="85"/>
      <c r="BQ236" s="85"/>
      <c r="BR236" s="85"/>
    </row>
    <row r="237" spans="62:70" s="84" customFormat="1" ht="18" hidden="1" customHeight="1" x14ac:dyDescent="0.25">
      <c r="BJ237" s="85"/>
      <c r="BK237" s="85"/>
      <c r="BL237" s="85"/>
      <c r="BM237" s="85"/>
      <c r="BN237" s="85"/>
      <c r="BO237" s="85"/>
      <c r="BP237" s="85"/>
      <c r="BQ237" s="85"/>
      <c r="BR237" s="85"/>
    </row>
    <row r="238" spans="62:70" s="84" customFormat="1" ht="18" hidden="1" customHeight="1" x14ac:dyDescent="0.25">
      <c r="BJ238" s="85"/>
      <c r="BK238" s="85"/>
      <c r="BL238" s="85"/>
      <c r="BM238" s="85"/>
      <c r="BN238" s="85"/>
      <c r="BO238" s="85"/>
      <c r="BP238" s="85"/>
      <c r="BQ238" s="85"/>
      <c r="BR238" s="85"/>
    </row>
    <row r="239" spans="62:70" s="84" customFormat="1" ht="18" hidden="1" customHeight="1" x14ac:dyDescent="0.25">
      <c r="BJ239" s="85"/>
      <c r="BK239" s="85"/>
      <c r="BL239" s="85"/>
      <c r="BM239" s="85"/>
      <c r="BN239" s="85"/>
      <c r="BO239" s="85"/>
      <c r="BP239" s="85"/>
      <c r="BQ239" s="85"/>
      <c r="BR239" s="85"/>
    </row>
    <row r="240" spans="62:70" s="84" customFormat="1" ht="18" hidden="1" customHeight="1" x14ac:dyDescent="0.25">
      <c r="BJ240" s="85"/>
      <c r="BK240" s="85"/>
      <c r="BL240" s="85"/>
      <c r="BM240" s="85"/>
      <c r="BN240" s="85"/>
      <c r="BO240" s="85"/>
      <c r="BP240" s="85"/>
      <c r="BQ240" s="85"/>
      <c r="BR240" s="85"/>
    </row>
    <row r="241" spans="62:70" s="84" customFormat="1" ht="18" hidden="1" customHeight="1" x14ac:dyDescent="0.25">
      <c r="BJ241" s="85"/>
      <c r="BK241" s="85"/>
      <c r="BL241" s="85"/>
      <c r="BM241" s="85"/>
      <c r="BN241" s="85"/>
      <c r="BO241" s="85"/>
      <c r="BP241" s="85"/>
      <c r="BQ241" s="85"/>
      <c r="BR241" s="85"/>
    </row>
    <row r="242" spans="62:70" s="84" customFormat="1" ht="18" hidden="1" customHeight="1" x14ac:dyDescent="0.25">
      <c r="BJ242" s="85"/>
      <c r="BK242" s="85"/>
      <c r="BL242" s="85"/>
      <c r="BM242" s="85"/>
      <c r="BN242" s="85"/>
      <c r="BO242" s="85"/>
      <c r="BP242" s="85"/>
      <c r="BQ242" s="85"/>
      <c r="BR242" s="85"/>
    </row>
    <row r="243" spans="62:70" s="84" customFormat="1" ht="18" hidden="1" customHeight="1" x14ac:dyDescent="0.25">
      <c r="BJ243" s="85"/>
      <c r="BK243" s="85"/>
      <c r="BL243" s="85"/>
      <c r="BM243" s="85"/>
      <c r="BN243" s="85"/>
      <c r="BO243" s="85"/>
      <c r="BP243" s="85"/>
      <c r="BQ243" s="85"/>
      <c r="BR243" s="85"/>
    </row>
    <row r="244" spans="62:70" s="84" customFormat="1" ht="18" hidden="1" customHeight="1" x14ac:dyDescent="0.25">
      <c r="BJ244" s="85"/>
      <c r="BK244" s="85"/>
      <c r="BL244" s="85"/>
      <c r="BM244" s="85"/>
      <c r="BN244" s="85"/>
      <c r="BO244" s="85"/>
      <c r="BP244" s="85"/>
      <c r="BQ244" s="85"/>
      <c r="BR244" s="85"/>
    </row>
    <row r="245" spans="62:70" s="84" customFormat="1" ht="18" hidden="1" customHeight="1" x14ac:dyDescent="0.25">
      <c r="BJ245" s="85"/>
      <c r="BK245" s="85"/>
      <c r="BL245" s="85"/>
      <c r="BM245" s="85"/>
      <c r="BN245" s="85"/>
      <c r="BO245" s="85"/>
      <c r="BP245" s="85"/>
      <c r="BQ245" s="85"/>
      <c r="BR245" s="85"/>
    </row>
    <row r="246" spans="62:70" s="84" customFormat="1" ht="18" hidden="1" customHeight="1" x14ac:dyDescent="0.25">
      <c r="BJ246" s="85"/>
      <c r="BK246" s="85"/>
      <c r="BL246" s="85"/>
      <c r="BM246" s="85"/>
      <c r="BN246" s="85"/>
      <c r="BO246" s="85"/>
      <c r="BP246" s="85"/>
      <c r="BQ246" s="85"/>
      <c r="BR246" s="85"/>
    </row>
    <row r="247" spans="62:70" s="84" customFormat="1" ht="18" hidden="1" customHeight="1" x14ac:dyDescent="0.25">
      <c r="BJ247" s="85"/>
      <c r="BK247" s="85"/>
      <c r="BL247" s="85"/>
      <c r="BM247" s="85"/>
      <c r="BN247" s="85"/>
      <c r="BO247" s="85"/>
      <c r="BP247" s="85"/>
      <c r="BQ247" s="85"/>
      <c r="BR247" s="85"/>
    </row>
    <row r="248" spans="62:70" s="84" customFormat="1" ht="18" hidden="1" customHeight="1" x14ac:dyDescent="0.25">
      <c r="BJ248" s="85"/>
      <c r="BK248" s="85"/>
      <c r="BL248" s="85"/>
      <c r="BM248" s="85"/>
      <c r="BN248" s="85"/>
      <c r="BO248" s="85"/>
      <c r="BP248" s="85"/>
      <c r="BQ248" s="85"/>
      <c r="BR248" s="85"/>
    </row>
    <row r="249" spans="62:70" s="84" customFormat="1" ht="18" hidden="1" customHeight="1" x14ac:dyDescent="0.25">
      <c r="BJ249" s="85"/>
      <c r="BK249" s="85"/>
      <c r="BL249" s="85"/>
      <c r="BM249" s="85"/>
      <c r="BN249" s="85"/>
      <c r="BO249" s="85"/>
      <c r="BP249" s="85"/>
      <c r="BQ249" s="85"/>
      <c r="BR249" s="85"/>
    </row>
    <row r="250" spans="62:70" s="84" customFormat="1" ht="18" hidden="1" customHeight="1" x14ac:dyDescent="0.25">
      <c r="BJ250" s="85"/>
      <c r="BK250" s="85"/>
      <c r="BL250" s="85"/>
      <c r="BM250" s="85"/>
      <c r="BN250" s="85"/>
      <c r="BO250" s="85"/>
      <c r="BP250" s="85"/>
      <c r="BQ250" s="85"/>
      <c r="BR250" s="85"/>
    </row>
    <row r="251" spans="62:70" s="84" customFormat="1" ht="18" hidden="1" customHeight="1" x14ac:dyDescent="0.25">
      <c r="BJ251" s="85"/>
      <c r="BK251" s="85"/>
      <c r="BL251" s="85"/>
      <c r="BM251" s="85"/>
      <c r="BN251" s="85"/>
      <c r="BO251" s="85"/>
      <c r="BP251" s="85"/>
      <c r="BQ251" s="85"/>
      <c r="BR251" s="85"/>
    </row>
    <row r="252" spans="62:70" s="84" customFormat="1" ht="18" hidden="1" customHeight="1" x14ac:dyDescent="0.25">
      <c r="BJ252" s="85"/>
      <c r="BK252" s="85"/>
      <c r="BL252" s="85"/>
      <c r="BM252" s="85"/>
      <c r="BN252" s="85"/>
      <c r="BO252" s="85"/>
      <c r="BP252" s="85"/>
      <c r="BQ252" s="85"/>
      <c r="BR252" s="85"/>
    </row>
    <row r="253" spans="62:70" s="84" customFormat="1" ht="18" hidden="1" customHeight="1" x14ac:dyDescent="0.25">
      <c r="BJ253" s="85"/>
      <c r="BK253" s="85"/>
      <c r="BL253" s="85"/>
      <c r="BM253" s="85"/>
      <c r="BN253" s="85"/>
      <c r="BO253" s="85"/>
      <c r="BP253" s="85"/>
      <c r="BQ253" s="85"/>
      <c r="BR253" s="85"/>
    </row>
    <row r="254" spans="62:70" s="84" customFormat="1" ht="18" hidden="1" customHeight="1" x14ac:dyDescent="0.25">
      <c r="BJ254" s="85"/>
      <c r="BK254" s="85"/>
      <c r="BL254" s="85"/>
      <c r="BM254" s="85"/>
      <c r="BN254" s="85"/>
      <c r="BO254" s="85"/>
      <c r="BP254" s="85"/>
      <c r="BQ254" s="85"/>
      <c r="BR254" s="85"/>
    </row>
    <row r="255" spans="62:70" s="84" customFormat="1" ht="18" hidden="1" customHeight="1" x14ac:dyDescent="0.25">
      <c r="BJ255" s="85"/>
      <c r="BK255" s="85"/>
      <c r="BL255" s="85"/>
      <c r="BM255" s="85"/>
      <c r="BN255" s="85"/>
      <c r="BO255" s="85"/>
      <c r="BP255" s="85"/>
      <c r="BQ255" s="85"/>
      <c r="BR255" s="85"/>
    </row>
    <row r="256" spans="62:70" s="84" customFormat="1" ht="18" hidden="1" customHeight="1" x14ac:dyDescent="0.25">
      <c r="BJ256" s="85"/>
      <c r="BK256" s="85"/>
      <c r="BL256" s="85"/>
      <c r="BM256" s="85"/>
      <c r="BN256" s="85"/>
      <c r="BO256" s="85"/>
      <c r="BP256" s="85"/>
      <c r="BQ256" s="85"/>
      <c r="BR256" s="85"/>
    </row>
    <row r="257" spans="62:70" s="84" customFormat="1" ht="18" hidden="1" customHeight="1" x14ac:dyDescent="0.25">
      <c r="BJ257" s="85"/>
      <c r="BK257" s="85"/>
      <c r="BL257" s="85"/>
      <c r="BM257" s="85"/>
      <c r="BN257" s="85"/>
      <c r="BO257" s="85"/>
      <c r="BP257" s="85"/>
      <c r="BQ257" s="85"/>
      <c r="BR257" s="85"/>
    </row>
    <row r="258" spans="62:70" s="84" customFormat="1" ht="18" hidden="1" customHeight="1" x14ac:dyDescent="0.25">
      <c r="BJ258" s="85"/>
      <c r="BK258" s="85"/>
      <c r="BL258" s="85"/>
      <c r="BM258" s="85"/>
      <c r="BN258" s="85"/>
      <c r="BO258" s="85"/>
      <c r="BP258" s="85"/>
      <c r="BQ258" s="85"/>
      <c r="BR258" s="85"/>
    </row>
    <row r="259" spans="62:70" s="84" customFormat="1" ht="18" hidden="1" customHeight="1" x14ac:dyDescent="0.25">
      <c r="BJ259" s="85"/>
      <c r="BK259" s="85"/>
      <c r="BL259" s="85"/>
      <c r="BM259" s="85"/>
      <c r="BN259" s="85"/>
      <c r="BO259" s="85"/>
      <c r="BP259" s="85"/>
      <c r="BQ259" s="85"/>
      <c r="BR259" s="85"/>
    </row>
    <row r="260" spans="62:70" s="84" customFormat="1" ht="18" hidden="1" customHeight="1" x14ac:dyDescent="0.25">
      <c r="BJ260" s="85"/>
      <c r="BK260" s="85"/>
      <c r="BL260" s="85"/>
      <c r="BM260" s="85"/>
      <c r="BN260" s="85"/>
      <c r="BO260" s="85"/>
      <c r="BP260" s="85"/>
      <c r="BQ260" s="85"/>
      <c r="BR260" s="85"/>
    </row>
    <row r="261" spans="62:70" s="84" customFormat="1" ht="18" hidden="1" customHeight="1" x14ac:dyDescent="0.25">
      <c r="BJ261" s="85"/>
      <c r="BK261" s="85"/>
      <c r="BL261" s="85"/>
      <c r="BM261" s="85"/>
      <c r="BN261" s="85"/>
      <c r="BO261" s="85"/>
      <c r="BP261" s="85"/>
      <c r="BQ261" s="85"/>
      <c r="BR261" s="85"/>
    </row>
    <row r="262" spans="62:70" s="84" customFormat="1" ht="18" hidden="1" customHeight="1" x14ac:dyDescent="0.25">
      <c r="BJ262" s="85"/>
      <c r="BK262" s="85"/>
      <c r="BL262" s="85"/>
      <c r="BM262" s="85"/>
      <c r="BN262" s="85"/>
      <c r="BO262" s="85"/>
      <c r="BP262" s="85"/>
      <c r="BQ262" s="85"/>
      <c r="BR262" s="85"/>
    </row>
    <row r="263" spans="62:70" s="84" customFormat="1" ht="18" hidden="1" customHeight="1" x14ac:dyDescent="0.25">
      <c r="BJ263" s="85"/>
      <c r="BK263" s="85"/>
      <c r="BL263" s="85"/>
      <c r="BM263" s="85"/>
      <c r="BN263" s="85"/>
      <c r="BO263" s="85"/>
      <c r="BP263" s="85"/>
      <c r="BQ263" s="85"/>
      <c r="BR263" s="85"/>
    </row>
    <row r="264" spans="62:70" s="84" customFormat="1" ht="18" hidden="1" customHeight="1" x14ac:dyDescent="0.25">
      <c r="BJ264" s="85"/>
      <c r="BK264" s="85"/>
      <c r="BL264" s="85"/>
      <c r="BM264" s="85"/>
      <c r="BN264" s="85"/>
      <c r="BO264" s="85"/>
      <c r="BP264" s="85"/>
      <c r="BQ264" s="85"/>
      <c r="BR264" s="85"/>
    </row>
    <row r="265" spans="62:70" s="84" customFormat="1" ht="18" hidden="1" customHeight="1" x14ac:dyDescent="0.25">
      <c r="BJ265" s="85"/>
      <c r="BK265" s="85"/>
      <c r="BL265" s="85"/>
      <c r="BM265" s="85"/>
      <c r="BN265" s="85"/>
      <c r="BO265" s="85"/>
      <c r="BP265" s="85"/>
      <c r="BQ265" s="85"/>
      <c r="BR265" s="85"/>
    </row>
    <row r="266" spans="62:70" s="84" customFormat="1" ht="18" hidden="1" customHeight="1" x14ac:dyDescent="0.25">
      <c r="BJ266" s="85"/>
      <c r="BK266" s="85"/>
      <c r="BL266" s="85"/>
      <c r="BM266" s="85"/>
      <c r="BN266" s="85"/>
      <c r="BO266" s="85"/>
      <c r="BP266" s="85"/>
      <c r="BQ266" s="85"/>
      <c r="BR266" s="85"/>
    </row>
    <row r="267" spans="62:70" s="84" customFormat="1" ht="18" hidden="1" customHeight="1" x14ac:dyDescent="0.25">
      <c r="BJ267" s="85"/>
      <c r="BK267" s="85"/>
      <c r="BL267" s="85"/>
      <c r="BM267" s="85"/>
      <c r="BN267" s="85"/>
      <c r="BO267" s="85"/>
      <c r="BP267" s="85"/>
      <c r="BQ267" s="85"/>
      <c r="BR267" s="85"/>
    </row>
    <row r="268" spans="62:70" s="84" customFormat="1" ht="18" hidden="1" customHeight="1" x14ac:dyDescent="0.25">
      <c r="BJ268" s="85"/>
      <c r="BK268" s="85"/>
      <c r="BL268" s="85"/>
      <c r="BM268" s="85"/>
      <c r="BN268" s="85"/>
      <c r="BO268" s="85"/>
      <c r="BP268" s="85"/>
      <c r="BQ268" s="85"/>
      <c r="BR268" s="85"/>
    </row>
    <row r="269" spans="62:70" s="84" customFormat="1" ht="18" hidden="1" customHeight="1" x14ac:dyDescent="0.25">
      <c r="BJ269" s="85"/>
      <c r="BK269" s="85"/>
      <c r="BL269" s="85"/>
      <c r="BM269" s="85"/>
      <c r="BN269" s="85"/>
      <c r="BO269" s="85"/>
      <c r="BP269" s="85"/>
      <c r="BQ269" s="85"/>
      <c r="BR269" s="85"/>
    </row>
    <row r="270" spans="62:70" s="84" customFormat="1" ht="18" hidden="1" customHeight="1" x14ac:dyDescent="0.25">
      <c r="BJ270" s="85"/>
      <c r="BK270" s="85"/>
      <c r="BL270" s="85"/>
      <c r="BM270" s="85"/>
      <c r="BN270" s="85"/>
      <c r="BO270" s="85"/>
      <c r="BP270" s="85"/>
      <c r="BQ270" s="85"/>
      <c r="BR270" s="85"/>
    </row>
    <row r="271" spans="62:70" s="84" customFormat="1" ht="18" hidden="1" customHeight="1" x14ac:dyDescent="0.25">
      <c r="BJ271" s="85"/>
      <c r="BK271" s="85"/>
      <c r="BL271" s="85"/>
      <c r="BM271" s="85"/>
      <c r="BN271" s="85"/>
      <c r="BO271" s="85"/>
      <c r="BP271" s="85"/>
      <c r="BQ271" s="85"/>
      <c r="BR271" s="85"/>
    </row>
    <row r="272" spans="62:70" s="84" customFormat="1" ht="18" hidden="1" customHeight="1" x14ac:dyDescent="0.25">
      <c r="BJ272" s="85"/>
      <c r="BK272" s="85"/>
      <c r="BL272" s="85"/>
      <c r="BM272" s="85"/>
      <c r="BN272" s="85"/>
      <c r="BO272" s="85"/>
      <c r="BP272" s="85"/>
      <c r="BQ272" s="85"/>
      <c r="BR272" s="85"/>
    </row>
    <row r="273" spans="62:70" s="84" customFormat="1" ht="18" hidden="1" customHeight="1" x14ac:dyDescent="0.25">
      <c r="BJ273" s="85"/>
      <c r="BK273" s="85"/>
      <c r="BL273" s="85"/>
      <c r="BM273" s="85"/>
      <c r="BN273" s="85"/>
      <c r="BO273" s="85"/>
      <c r="BP273" s="85"/>
      <c r="BQ273" s="85"/>
      <c r="BR273" s="85"/>
    </row>
    <row r="274" spans="62:70" s="84" customFormat="1" ht="18" hidden="1" customHeight="1" x14ac:dyDescent="0.25">
      <c r="BJ274" s="85"/>
      <c r="BK274" s="85"/>
      <c r="BL274" s="85"/>
      <c r="BM274" s="85"/>
      <c r="BN274" s="85"/>
      <c r="BO274" s="85"/>
      <c r="BP274" s="85"/>
      <c r="BQ274" s="85"/>
      <c r="BR274" s="85"/>
    </row>
    <row r="275" spans="62:70" s="84" customFormat="1" ht="18" hidden="1" customHeight="1" x14ac:dyDescent="0.25">
      <c r="BJ275" s="85"/>
      <c r="BK275" s="85"/>
      <c r="BL275" s="85"/>
      <c r="BM275" s="85"/>
      <c r="BN275" s="85"/>
      <c r="BO275" s="85"/>
      <c r="BP275" s="85"/>
      <c r="BQ275" s="85"/>
      <c r="BR275" s="85"/>
    </row>
    <row r="276" spans="62:70" s="84" customFormat="1" ht="18" hidden="1" customHeight="1" x14ac:dyDescent="0.25">
      <c r="BJ276" s="85"/>
      <c r="BK276" s="85"/>
      <c r="BL276" s="85"/>
      <c r="BM276" s="85"/>
      <c r="BN276" s="85"/>
      <c r="BO276" s="85"/>
      <c r="BP276" s="85"/>
      <c r="BQ276" s="85"/>
      <c r="BR276" s="85"/>
    </row>
    <row r="277" spans="62:70" s="84" customFormat="1" ht="18" hidden="1" customHeight="1" x14ac:dyDescent="0.25">
      <c r="BJ277" s="85"/>
      <c r="BK277" s="85"/>
      <c r="BL277" s="85"/>
      <c r="BM277" s="85"/>
      <c r="BN277" s="85"/>
      <c r="BO277" s="85"/>
      <c r="BP277" s="85"/>
      <c r="BQ277" s="85"/>
      <c r="BR277" s="85"/>
    </row>
    <row r="278" spans="62:70" s="84" customFormat="1" ht="18" hidden="1" customHeight="1" x14ac:dyDescent="0.25">
      <c r="BJ278" s="85"/>
      <c r="BK278" s="85"/>
      <c r="BL278" s="85"/>
      <c r="BM278" s="85"/>
      <c r="BN278" s="85"/>
      <c r="BO278" s="85"/>
      <c r="BP278" s="85"/>
      <c r="BQ278" s="85"/>
      <c r="BR278" s="85"/>
    </row>
    <row r="279" spans="62:70" s="84" customFormat="1" ht="18" hidden="1" customHeight="1" x14ac:dyDescent="0.25">
      <c r="BJ279" s="85"/>
      <c r="BK279" s="85"/>
      <c r="BL279" s="85"/>
      <c r="BM279" s="85"/>
      <c r="BN279" s="85"/>
      <c r="BO279" s="85"/>
      <c r="BP279" s="85"/>
      <c r="BQ279" s="85"/>
      <c r="BR279" s="85"/>
    </row>
    <row r="280" spans="62:70" s="84" customFormat="1" ht="18" hidden="1" customHeight="1" x14ac:dyDescent="0.25">
      <c r="BJ280" s="85"/>
      <c r="BK280" s="85"/>
      <c r="BL280" s="85"/>
      <c r="BM280" s="85"/>
      <c r="BN280" s="85"/>
      <c r="BO280" s="85"/>
      <c r="BP280" s="85"/>
      <c r="BQ280" s="85"/>
      <c r="BR280" s="85"/>
    </row>
    <row r="281" spans="62:70" s="84" customFormat="1" ht="18" hidden="1" customHeight="1" x14ac:dyDescent="0.25">
      <c r="BJ281" s="85"/>
      <c r="BK281" s="85"/>
      <c r="BL281" s="85"/>
      <c r="BM281" s="85"/>
      <c r="BN281" s="85"/>
      <c r="BO281" s="85"/>
      <c r="BP281" s="85"/>
      <c r="BQ281" s="85"/>
      <c r="BR281" s="85"/>
    </row>
    <row r="282" spans="62:70" s="84" customFormat="1" ht="18" hidden="1" customHeight="1" x14ac:dyDescent="0.25">
      <c r="BJ282" s="85"/>
      <c r="BK282" s="85"/>
      <c r="BL282" s="85"/>
      <c r="BM282" s="85"/>
      <c r="BN282" s="85"/>
      <c r="BO282" s="85"/>
      <c r="BP282" s="85"/>
      <c r="BQ282" s="85"/>
      <c r="BR282" s="85"/>
    </row>
    <row r="283" spans="62:70" s="84" customFormat="1" ht="18" hidden="1" customHeight="1" x14ac:dyDescent="0.25">
      <c r="BJ283" s="85"/>
      <c r="BK283" s="85"/>
      <c r="BL283" s="85"/>
      <c r="BM283" s="85"/>
      <c r="BN283" s="85"/>
      <c r="BO283" s="85"/>
      <c r="BP283" s="85"/>
      <c r="BQ283" s="85"/>
      <c r="BR283" s="85"/>
    </row>
    <row r="284" spans="62:70" s="84" customFormat="1" ht="18" hidden="1" customHeight="1" x14ac:dyDescent="0.25">
      <c r="BJ284" s="85"/>
      <c r="BK284" s="85"/>
      <c r="BL284" s="85"/>
      <c r="BM284" s="85"/>
      <c r="BN284" s="85"/>
      <c r="BO284" s="85"/>
      <c r="BP284" s="85"/>
      <c r="BQ284" s="85"/>
      <c r="BR284" s="85"/>
    </row>
    <row r="285" spans="62:70" s="84" customFormat="1" ht="18" hidden="1" customHeight="1" x14ac:dyDescent="0.25">
      <c r="BJ285" s="85"/>
      <c r="BK285" s="85"/>
      <c r="BL285" s="85"/>
      <c r="BM285" s="85"/>
      <c r="BN285" s="85"/>
      <c r="BO285" s="85"/>
      <c r="BP285" s="85"/>
      <c r="BQ285" s="85"/>
      <c r="BR285" s="85"/>
    </row>
    <row r="286" spans="62:70" s="84" customFormat="1" ht="18" hidden="1" customHeight="1" x14ac:dyDescent="0.25">
      <c r="BJ286" s="85"/>
      <c r="BK286" s="85"/>
      <c r="BL286" s="85"/>
      <c r="BM286" s="85"/>
      <c r="BN286" s="85"/>
      <c r="BO286" s="85"/>
      <c r="BP286" s="85"/>
      <c r="BQ286" s="85"/>
      <c r="BR286" s="85"/>
    </row>
    <row r="287" spans="62:70" s="84" customFormat="1" ht="18" hidden="1" customHeight="1" x14ac:dyDescent="0.25">
      <c r="BJ287" s="85"/>
      <c r="BK287" s="85"/>
      <c r="BL287" s="85"/>
      <c r="BM287" s="85"/>
      <c r="BN287" s="85"/>
      <c r="BO287" s="85"/>
      <c r="BP287" s="85"/>
      <c r="BQ287" s="85"/>
      <c r="BR287" s="85"/>
    </row>
    <row r="288" spans="62:70" s="84" customFormat="1" ht="18" hidden="1" customHeight="1" x14ac:dyDescent="0.25">
      <c r="BJ288" s="85"/>
      <c r="BK288" s="85"/>
      <c r="BL288" s="85"/>
      <c r="BM288" s="85"/>
      <c r="BN288" s="85"/>
      <c r="BO288" s="85"/>
      <c r="BP288" s="85"/>
      <c r="BQ288" s="85"/>
      <c r="BR288" s="85"/>
    </row>
    <row r="289" spans="62:70" s="84" customFormat="1" ht="18" hidden="1" customHeight="1" x14ac:dyDescent="0.25">
      <c r="BJ289" s="85"/>
      <c r="BK289" s="85"/>
      <c r="BL289" s="85"/>
      <c r="BM289" s="85"/>
      <c r="BN289" s="85"/>
      <c r="BO289" s="85"/>
      <c r="BP289" s="85"/>
      <c r="BQ289" s="85"/>
      <c r="BR289" s="85"/>
    </row>
    <row r="290" spans="62:70" s="84" customFormat="1" ht="18" hidden="1" customHeight="1" x14ac:dyDescent="0.25">
      <c r="BJ290" s="85"/>
      <c r="BK290" s="85"/>
      <c r="BL290" s="85"/>
      <c r="BM290" s="85"/>
      <c r="BN290" s="85"/>
      <c r="BO290" s="85"/>
      <c r="BP290" s="85"/>
      <c r="BQ290" s="85"/>
      <c r="BR290" s="85"/>
    </row>
    <row r="291" spans="62:70" s="84" customFormat="1" ht="18" hidden="1" customHeight="1" x14ac:dyDescent="0.25">
      <c r="BJ291" s="85"/>
      <c r="BK291" s="85"/>
      <c r="BL291" s="85"/>
      <c r="BM291" s="85"/>
      <c r="BN291" s="85"/>
      <c r="BO291" s="85"/>
      <c r="BP291" s="85"/>
      <c r="BQ291" s="85"/>
      <c r="BR291" s="85"/>
    </row>
    <row r="292" spans="62:70" s="84" customFormat="1" ht="18" hidden="1" customHeight="1" x14ac:dyDescent="0.25">
      <c r="BJ292" s="85"/>
      <c r="BK292" s="85"/>
      <c r="BL292" s="85"/>
      <c r="BM292" s="85"/>
      <c r="BN292" s="85"/>
      <c r="BO292" s="85"/>
      <c r="BP292" s="85"/>
      <c r="BQ292" s="85"/>
      <c r="BR292" s="85"/>
    </row>
    <row r="293" spans="62:70" s="84" customFormat="1" ht="18" hidden="1" customHeight="1" x14ac:dyDescent="0.25">
      <c r="BJ293" s="85"/>
      <c r="BK293" s="85"/>
      <c r="BL293" s="85"/>
      <c r="BM293" s="85"/>
      <c r="BN293" s="85"/>
      <c r="BO293" s="85"/>
      <c r="BP293" s="85"/>
      <c r="BQ293" s="85"/>
      <c r="BR293" s="85"/>
    </row>
    <row r="294" spans="62:70" s="84" customFormat="1" ht="18" hidden="1" customHeight="1" x14ac:dyDescent="0.25">
      <c r="BJ294" s="85"/>
      <c r="BK294" s="85"/>
      <c r="BL294" s="85"/>
      <c r="BM294" s="85"/>
      <c r="BN294" s="85"/>
      <c r="BO294" s="85"/>
      <c r="BP294" s="85"/>
      <c r="BQ294" s="85"/>
      <c r="BR294" s="85"/>
    </row>
    <row r="295" spans="62:70" s="84" customFormat="1" ht="18" hidden="1" customHeight="1" x14ac:dyDescent="0.25">
      <c r="BJ295" s="85"/>
      <c r="BK295" s="85"/>
      <c r="BL295" s="85"/>
      <c r="BM295" s="85"/>
      <c r="BN295" s="85"/>
      <c r="BO295" s="85"/>
      <c r="BP295" s="85"/>
      <c r="BQ295" s="85"/>
      <c r="BR295" s="85"/>
    </row>
    <row r="296" spans="62:70" s="84" customFormat="1" ht="18" hidden="1" customHeight="1" x14ac:dyDescent="0.25">
      <c r="BJ296" s="85"/>
      <c r="BK296" s="85"/>
      <c r="BL296" s="85"/>
      <c r="BM296" s="85"/>
      <c r="BN296" s="85"/>
      <c r="BO296" s="85"/>
      <c r="BP296" s="85"/>
      <c r="BQ296" s="85"/>
      <c r="BR296" s="85"/>
    </row>
    <row r="297" spans="62:70" s="84" customFormat="1" ht="18" hidden="1" customHeight="1" x14ac:dyDescent="0.25">
      <c r="BJ297" s="85"/>
      <c r="BK297" s="85"/>
      <c r="BL297" s="85"/>
      <c r="BM297" s="85"/>
      <c r="BN297" s="85"/>
      <c r="BO297" s="85"/>
      <c r="BP297" s="85"/>
      <c r="BQ297" s="85"/>
      <c r="BR297" s="85"/>
    </row>
    <row r="298" spans="62:70" s="84" customFormat="1" ht="18" hidden="1" customHeight="1" x14ac:dyDescent="0.25">
      <c r="BJ298" s="85"/>
      <c r="BK298" s="85"/>
      <c r="BL298" s="85"/>
      <c r="BM298" s="85"/>
      <c r="BN298" s="85"/>
      <c r="BO298" s="85"/>
      <c r="BP298" s="85"/>
      <c r="BQ298" s="85"/>
      <c r="BR298" s="85"/>
    </row>
    <row r="299" spans="62:70" s="84" customFormat="1" ht="18" hidden="1" customHeight="1" x14ac:dyDescent="0.25">
      <c r="BJ299" s="85"/>
      <c r="BK299" s="85"/>
      <c r="BL299" s="85"/>
      <c r="BM299" s="85"/>
      <c r="BN299" s="85"/>
      <c r="BO299" s="85"/>
      <c r="BP299" s="85"/>
      <c r="BQ299" s="85"/>
      <c r="BR299" s="85"/>
    </row>
    <row r="300" spans="62:70" s="84" customFormat="1" ht="18" hidden="1" customHeight="1" x14ac:dyDescent="0.25">
      <c r="BJ300" s="85"/>
      <c r="BK300" s="85"/>
      <c r="BL300" s="85"/>
      <c r="BM300" s="85"/>
      <c r="BN300" s="85"/>
      <c r="BO300" s="85"/>
      <c r="BP300" s="85"/>
      <c r="BQ300" s="85"/>
      <c r="BR300" s="85"/>
    </row>
    <row r="301" spans="62:70" s="84" customFormat="1" ht="18" hidden="1" customHeight="1" x14ac:dyDescent="0.25">
      <c r="BJ301" s="85"/>
      <c r="BK301" s="85"/>
      <c r="BL301" s="85"/>
      <c r="BM301" s="85"/>
      <c r="BN301" s="85"/>
      <c r="BO301" s="85"/>
      <c r="BP301" s="85"/>
      <c r="BQ301" s="85"/>
      <c r="BR301" s="85"/>
    </row>
    <row r="302" spans="62:70" s="84" customFormat="1" ht="18" hidden="1" customHeight="1" x14ac:dyDescent="0.25">
      <c r="BJ302" s="85"/>
      <c r="BK302" s="85"/>
      <c r="BL302" s="85"/>
      <c r="BM302" s="85"/>
      <c r="BN302" s="85"/>
      <c r="BO302" s="85"/>
      <c r="BP302" s="85"/>
      <c r="BQ302" s="85"/>
      <c r="BR302" s="85"/>
    </row>
    <row r="303" spans="62:70" s="84" customFormat="1" ht="18" hidden="1" customHeight="1" x14ac:dyDescent="0.25">
      <c r="BJ303" s="85"/>
      <c r="BK303" s="85"/>
      <c r="BL303" s="85"/>
      <c r="BM303" s="85"/>
      <c r="BN303" s="85"/>
      <c r="BO303" s="85"/>
      <c r="BP303" s="85"/>
      <c r="BQ303" s="85"/>
      <c r="BR303" s="85"/>
    </row>
    <row r="304" spans="62:70" s="84" customFormat="1" ht="18" hidden="1" customHeight="1" x14ac:dyDescent="0.25">
      <c r="BJ304" s="85"/>
      <c r="BK304" s="85"/>
      <c r="BL304" s="85"/>
      <c r="BM304" s="85"/>
      <c r="BN304" s="85"/>
      <c r="BO304" s="85"/>
      <c r="BP304" s="85"/>
      <c r="BQ304" s="85"/>
      <c r="BR304" s="85"/>
    </row>
    <row r="305" spans="62:70" s="84" customFormat="1" ht="18" hidden="1" customHeight="1" x14ac:dyDescent="0.25">
      <c r="BJ305" s="85"/>
      <c r="BK305" s="85"/>
      <c r="BL305" s="85"/>
      <c r="BM305" s="85"/>
      <c r="BN305" s="85"/>
      <c r="BO305" s="85"/>
      <c r="BP305" s="85"/>
      <c r="BQ305" s="85"/>
      <c r="BR305" s="85"/>
    </row>
    <row r="306" spans="62:70" s="84" customFormat="1" ht="18" hidden="1" customHeight="1" x14ac:dyDescent="0.25">
      <c r="BJ306" s="85"/>
      <c r="BK306" s="85"/>
      <c r="BL306" s="85"/>
      <c r="BM306" s="85"/>
      <c r="BN306" s="85"/>
      <c r="BO306" s="85"/>
      <c r="BP306" s="85"/>
      <c r="BQ306" s="85"/>
      <c r="BR306" s="85"/>
    </row>
    <row r="307" spans="62:70" s="84" customFormat="1" ht="18" hidden="1" customHeight="1" x14ac:dyDescent="0.25">
      <c r="BJ307" s="85"/>
      <c r="BK307" s="85"/>
      <c r="BL307" s="85"/>
      <c r="BM307" s="85"/>
      <c r="BN307" s="85"/>
      <c r="BO307" s="85"/>
      <c r="BP307" s="85"/>
      <c r="BQ307" s="85"/>
      <c r="BR307" s="85"/>
    </row>
    <row r="308" spans="62:70" s="84" customFormat="1" ht="18" hidden="1" customHeight="1" x14ac:dyDescent="0.25">
      <c r="BJ308" s="85"/>
      <c r="BK308" s="85"/>
      <c r="BL308" s="85"/>
      <c r="BM308" s="85"/>
      <c r="BN308" s="85"/>
      <c r="BO308" s="85"/>
      <c r="BP308" s="85"/>
      <c r="BQ308" s="85"/>
      <c r="BR308" s="85"/>
    </row>
    <row r="309" spans="62:70" s="84" customFormat="1" ht="18" hidden="1" customHeight="1" x14ac:dyDescent="0.25">
      <c r="BJ309" s="85"/>
      <c r="BK309" s="85"/>
      <c r="BL309" s="85"/>
      <c r="BM309" s="85"/>
      <c r="BN309" s="85"/>
      <c r="BO309" s="85"/>
      <c r="BP309" s="85"/>
      <c r="BQ309" s="85"/>
      <c r="BR309" s="85"/>
    </row>
    <row r="310" spans="62:70" s="84" customFormat="1" ht="18" hidden="1" customHeight="1" x14ac:dyDescent="0.25">
      <c r="BJ310" s="85"/>
      <c r="BK310" s="85"/>
      <c r="BL310" s="85"/>
      <c r="BM310" s="85"/>
      <c r="BN310" s="85"/>
      <c r="BO310" s="85"/>
      <c r="BP310" s="85"/>
      <c r="BQ310" s="85"/>
      <c r="BR310" s="85"/>
    </row>
    <row r="311" spans="62:70" s="84" customFormat="1" ht="18" hidden="1" customHeight="1" x14ac:dyDescent="0.25">
      <c r="BJ311" s="85"/>
      <c r="BK311" s="85"/>
      <c r="BL311" s="85"/>
      <c r="BM311" s="85"/>
      <c r="BN311" s="85"/>
      <c r="BO311" s="85"/>
      <c r="BP311" s="85"/>
      <c r="BQ311" s="85"/>
      <c r="BR311" s="85"/>
    </row>
    <row r="312" spans="62:70" s="84" customFormat="1" ht="18" hidden="1" customHeight="1" x14ac:dyDescent="0.25">
      <c r="BJ312" s="85"/>
      <c r="BK312" s="85"/>
      <c r="BL312" s="85"/>
      <c r="BM312" s="85"/>
      <c r="BN312" s="85"/>
      <c r="BO312" s="85"/>
      <c r="BP312" s="85"/>
      <c r="BQ312" s="85"/>
      <c r="BR312" s="85"/>
    </row>
    <row r="313" spans="62:70" s="84" customFormat="1" ht="18" hidden="1" customHeight="1" x14ac:dyDescent="0.25">
      <c r="BJ313" s="85"/>
      <c r="BK313" s="85"/>
      <c r="BL313" s="85"/>
      <c r="BM313" s="85"/>
      <c r="BN313" s="85"/>
      <c r="BO313" s="85"/>
      <c r="BP313" s="85"/>
      <c r="BQ313" s="85"/>
      <c r="BR313" s="85"/>
    </row>
    <row r="314" spans="62:70" s="84" customFormat="1" ht="18" hidden="1" customHeight="1" x14ac:dyDescent="0.25">
      <c r="BJ314" s="85"/>
      <c r="BK314" s="85"/>
      <c r="BL314" s="85"/>
      <c r="BM314" s="85"/>
      <c r="BN314" s="85"/>
      <c r="BO314" s="85"/>
      <c r="BP314" s="85"/>
      <c r="BQ314" s="85"/>
      <c r="BR314" s="85"/>
    </row>
    <row r="315" spans="62:70" s="84" customFormat="1" ht="18" hidden="1" customHeight="1" x14ac:dyDescent="0.25">
      <c r="BJ315" s="85"/>
      <c r="BK315" s="85"/>
      <c r="BL315" s="85"/>
      <c r="BM315" s="85"/>
      <c r="BN315" s="85"/>
      <c r="BO315" s="85"/>
      <c r="BP315" s="85"/>
      <c r="BQ315" s="85"/>
      <c r="BR315" s="85"/>
    </row>
    <row r="316" spans="62:70" s="84" customFormat="1" ht="18" hidden="1" customHeight="1" x14ac:dyDescent="0.25">
      <c r="BJ316" s="85"/>
      <c r="BK316" s="85"/>
      <c r="BL316" s="85"/>
      <c r="BM316" s="85"/>
      <c r="BN316" s="85"/>
      <c r="BO316" s="85"/>
      <c r="BP316" s="85"/>
      <c r="BQ316" s="85"/>
      <c r="BR316" s="85"/>
    </row>
    <row r="317" spans="62:70" s="84" customFormat="1" ht="18" hidden="1" customHeight="1" x14ac:dyDescent="0.25">
      <c r="BJ317" s="85"/>
      <c r="BK317" s="85"/>
      <c r="BL317" s="85"/>
      <c r="BM317" s="85"/>
      <c r="BN317" s="85"/>
      <c r="BO317" s="85"/>
      <c r="BP317" s="85"/>
      <c r="BQ317" s="85"/>
      <c r="BR317" s="85"/>
    </row>
    <row r="318" spans="62:70" s="84" customFormat="1" ht="18" hidden="1" customHeight="1" x14ac:dyDescent="0.25">
      <c r="BJ318" s="85"/>
      <c r="BK318" s="85"/>
      <c r="BL318" s="85"/>
      <c r="BM318" s="85"/>
      <c r="BN318" s="85"/>
      <c r="BO318" s="85"/>
      <c r="BP318" s="85"/>
      <c r="BQ318" s="85"/>
      <c r="BR318" s="85"/>
    </row>
    <row r="319" spans="62:70" s="84" customFormat="1" ht="18" hidden="1" customHeight="1" x14ac:dyDescent="0.25">
      <c r="BJ319" s="85"/>
      <c r="BK319" s="85"/>
      <c r="BL319" s="85"/>
      <c r="BM319" s="85"/>
      <c r="BN319" s="85"/>
      <c r="BO319" s="85"/>
      <c r="BP319" s="85"/>
      <c r="BQ319" s="85"/>
      <c r="BR319" s="85"/>
    </row>
    <row r="320" spans="62:70" s="84" customFormat="1" ht="18" hidden="1" customHeight="1" x14ac:dyDescent="0.25">
      <c r="BJ320" s="85"/>
      <c r="BK320" s="85"/>
      <c r="BL320" s="85"/>
      <c r="BM320" s="85"/>
      <c r="BN320" s="85"/>
      <c r="BO320" s="85"/>
      <c r="BP320" s="85"/>
      <c r="BQ320" s="85"/>
      <c r="BR320" s="85"/>
    </row>
    <row r="321" spans="62:70" s="84" customFormat="1" ht="18" hidden="1" customHeight="1" x14ac:dyDescent="0.25">
      <c r="BJ321" s="85"/>
      <c r="BK321" s="85"/>
      <c r="BL321" s="85"/>
      <c r="BM321" s="85"/>
      <c r="BN321" s="85"/>
      <c r="BO321" s="85"/>
      <c r="BP321" s="85"/>
      <c r="BQ321" s="85"/>
      <c r="BR321" s="85"/>
    </row>
    <row r="322" spans="62:70" s="84" customFormat="1" ht="18" hidden="1" customHeight="1" x14ac:dyDescent="0.25">
      <c r="BJ322" s="85"/>
      <c r="BK322" s="85"/>
      <c r="BL322" s="85"/>
      <c r="BM322" s="85"/>
      <c r="BN322" s="85"/>
      <c r="BO322" s="85"/>
      <c r="BP322" s="85"/>
      <c r="BQ322" s="85"/>
      <c r="BR322" s="85"/>
    </row>
    <row r="323" spans="62:70" s="84" customFormat="1" ht="18" hidden="1" customHeight="1" x14ac:dyDescent="0.25">
      <c r="BJ323" s="85"/>
      <c r="BK323" s="85"/>
      <c r="BL323" s="85"/>
      <c r="BM323" s="85"/>
      <c r="BN323" s="85"/>
      <c r="BO323" s="85"/>
      <c r="BP323" s="85"/>
      <c r="BQ323" s="85"/>
      <c r="BR323" s="85"/>
    </row>
    <row r="324" spans="62:70" s="84" customFormat="1" ht="18" hidden="1" customHeight="1" x14ac:dyDescent="0.25">
      <c r="BJ324" s="85"/>
      <c r="BK324" s="85"/>
      <c r="BL324" s="85"/>
      <c r="BM324" s="85"/>
      <c r="BN324" s="85"/>
      <c r="BO324" s="85"/>
      <c r="BP324" s="85"/>
      <c r="BQ324" s="85"/>
      <c r="BR324" s="85"/>
    </row>
    <row r="325" spans="62:70" s="84" customFormat="1" ht="18" hidden="1" customHeight="1" x14ac:dyDescent="0.25">
      <c r="BJ325" s="85"/>
      <c r="BK325" s="85"/>
      <c r="BL325" s="85"/>
      <c r="BM325" s="85"/>
      <c r="BN325" s="85"/>
      <c r="BO325" s="85"/>
      <c r="BP325" s="85"/>
      <c r="BQ325" s="85"/>
      <c r="BR325" s="85"/>
    </row>
    <row r="326" spans="62:70" s="84" customFormat="1" ht="18" hidden="1" customHeight="1" x14ac:dyDescent="0.25">
      <c r="BJ326" s="85"/>
      <c r="BK326" s="85"/>
      <c r="BL326" s="85"/>
      <c r="BM326" s="85"/>
      <c r="BN326" s="85"/>
      <c r="BO326" s="85"/>
      <c r="BP326" s="85"/>
      <c r="BQ326" s="85"/>
      <c r="BR326" s="85"/>
    </row>
    <row r="327" spans="62:70" s="84" customFormat="1" ht="18" hidden="1" customHeight="1" x14ac:dyDescent="0.25">
      <c r="BJ327" s="85"/>
      <c r="BK327" s="85"/>
      <c r="BL327" s="85"/>
      <c r="BM327" s="85"/>
      <c r="BN327" s="85"/>
      <c r="BO327" s="85"/>
      <c r="BP327" s="85"/>
      <c r="BQ327" s="85"/>
      <c r="BR327" s="85"/>
    </row>
    <row r="328" spans="62:70" s="84" customFormat="1" ht="18" hidden="1" customHeight="1" x14ac:dyDescent="0.25">
      <c r="BJ328" s="85"/>
      <c r="BK328" s="85"/>
      <c r="BL328" s="85"/>
      <c r="BM328" s="85"/>
      <c r="BN328" s="85"/>
      <c r="BO328" s="85"/>
      <c r="BP328" s="85"/>
      <c r="BQ328" s="85"/>
      <c r="BR328" s="85"/>
    </row>
    <row r="329" spans="62:70" s="84" customFormat="1" ht="18" hidden="1" customHeight="1" x14ac:dyDescent="0.25">
      <c r="BJ329" s="85"/>
      <c r="BK329" s="85"/>
      <c r="BL329" s="85"/>
      <c r="BM329" s="85"/>
      <c r="BN329" s="85"/>
      <c r="BO329" s="85"/>
      <c r="BP329" s="85"/>
      <c r="BQ329" s="85"/>
      <c r="BR329" s="85"/>
    </row>
    <row r="330" spans="62:70" s="84" customFormat="1" ht="18" hidden="1" customHeight="1" x14ac:dyDescent="0.25">
      <c r="BJ330" s="85"/>
      <c r="BK330" s="85"/>
      <c r="BL330" s="85"/>
      <c r="BM330" s="85"/>
      <c r="BN330" s="85"/>
      <c r="BO330" s="85"/>
      <c r="BP330" s="85"/>
      <c r="BQ330" s="85"/>
      <c r="BR330" s="85"/>
    </row>
    <row r="331" spans="62:70" s="84" customFormat="1" ht="18" hidden="1" customHeight="1" x14ac:dyDescent="0.25">
      <c r="BJ331" s="85"/>
      <c r="BK331" s="85"/>
      <c r="BL331" s="85"/>
      <c r="BM331" s="85"/>
      <c r="BN331" s="85"/>
      <c r="BO331" s="85"/>
      <c r="BP331" s="85"/>
      <c r="BQ331" s="85"/>
      <c r="BR331" s="85"/>
    </row>
    <row r="332" spans="62:70" s="84" customFormat="1" ht="18" hidden="1" customHeight="1" x14ac:dyDescent="0.25">
      <c r="BJ332" s="85"/>
      <c r="BK332" s="85"/>
      <c r="BL332" s="85"/>
      <c r="BM332" s="85"/>
      <c r="BN332" s="85"/>
      <c r="BO332" s="85"/>
      <c r="BP332" s="85"/>
      <c r="BQ332" s="85"/>
      <c r="BR332" s="85"/>
    </row>
    <row r="333" spans="62:70" s="84" customFormat="1" ht="18" hidden="1" customHeight="1" x14ac:dyDescent="0.25">
      <c r="BJ333" s="85"/>
      <c r="BK333" s="85"/>
      <c r="BL333" s="85"/>
      <c r="BM333" s="85"/>
      <c r="BN333" s="85"/>
      <c r="BO333" s="85"/>
      <c r="BP333" s="85"/>
      <c r="BQ333" s="85"/>
      <c r="BR333" s="85"/>
    </row>
    <row r="334" spans="62:70" s="84" customFormat="1" ht="18" hidden="1" customHeight="1" x14ac:dyDescent="0.25">
      <c r="BJ334" s="85"/>
      <c r="BK334" s="85"/>
      <c r="BL334" s="85"/>
      <c r="BM334" s="85"/>
      <c r="BN334" s="85"/>
      <c r="BO334" s="85"/>
      <c r="BP334" s="85"/>
      <c r="BQ334" s="85"/>
      <c r="BR334" s="85"/>
    </row>
    <row r="335" spans="62:70" s="84" customFormat="1" ht="18" hidden="1" customHeight="1" x14ac:dyDescent="0.25">
      <c r="BJ335" s="85"/>
      <c r="BK335" s="85"/>
      <c r="BL335" s="85"/>
      <c r="BM335" s="85"/>
      <c r="BN335" s="85"/>
      <c r="BO335" s="85"/>
      <c r="BP335" s="85"/>
      <c r="BQ335" s="85"/>
      <c r="BR335" s="85"/>
    </row>
    <row r="336" spans="62:70" s="84" customFormat="1" ht="18" hidden="1" customHeight="1" x14ac:dyDescent="0.25">
      <c r="BJ336" s="85"/>
      <c r="BK336" s="85"/>
      <c r="BL336" s="85"/>
      <c r="BM336" s="85"/>
      <c r="BN336" s="85"/>
      <c r="BO336" s="85"/>
      <c r="BP336" s="85"/>
      <c r="BQ336" s="85"/>
      <c r="BR336" s="85"/>
    </row>
    <row r="337" spans="62:70" s="84" customFormat="1" ht="18" hidden="1" customHeight="1" x14ac:dyDescent="0.25">
      <c r="BJ337" s="85"/>
      <c r="BK337" s="85"/>
      <c r="BL337" s="85"/>
      <c r="BM337" s="85"/>
      <c r="BN337" s="85"/>
      <c r="BO337" s="85"/>
      <c r="BP337" s="85"/>
      <c r="BQ337" s="85"/>
      <c r="BR337" s="85"/>
    </row>
    <row r="338" spans="62:70" s="84" customFormat="1" ht="18" hidden="1" customHeight="1" x14ac:dyDescent="0.25">
      <c r="BJ338" s="85"/>
      <c r="BK338" s="85"/>
      <c r="BL338" s="85"/>
      <c r="BM338" s="85"/>
      <c r="BN338" s="85"/>
      <c r="BO338" s="85"/>
      <c r="BP338" s="85"/>
      <c r="BQ338" s="85"/>
      <c r="BR338" s="85"/>
    </row>
    <row r="339" spans="62:70" s="84" customFormat="1" ht="18" hidden="1" customHeight="1" x14ac:dyDescent="0.25">
      <c r="BJ339" s="85"/>
      <c r="BK339" s="85"/>
      <c r="BL339" s="85"/>
      <c r="BM339" s="85"/>
      <c r="BN339" s="85"/>
      <c r="BO339" s="85"/>
      <c r="BP339" s="85"/>
      <c r="BQ339" s="85"/>
      <c r="BR339" s="85"/>
    </row>
    <row r="340" spans="62:70" s="84" customFormat="1" ht="18" hidden="1" customHeight="1" x14ac:dyDescent="0.25">
      <c r="BJ340" s="85"/>
      <c r="BK340" s="85"/>
      <c r="BL340" s="85"/>
      <c r="BM340" s="85"/>
      <c r="BN340" s="85"/>
      <c r="BO340" s="85"/>
      <c r="BP340" s="85"/>
      <c r="BQ340" s="85"/>
      <c r="BR340" s="85"/>
    </row>
    <row r="341" spans="62:70" s="84" customFormat="1" ht="18" hidden="1" customHeight="1" x14ac:dyDescent="0.25">
      <c r="BJ341" s="85"/>
      <c r="BK341" s="85"/>
      <c r="BL341" s="85"/>
      <c r="BM341" s="85"/>
      <c r="BN341" s="85"/>
      <c r="BO341" s="85"/>
      <c r="BP341" s="85"/>
      <c r="BQ341" s="85"/>
      <c r="BR341" s="85"/>
    </row>
    <row r="342" spans="62:70" s="84" customFormat="1" ht="18" hidden="1" customHeight="1" x14ac:dyDescent="0.25">
      <c r="BJ342" s="85"/>
      <c r="BK342" s="85"/>
      <c r="BL342" s="85"/>
      <c r="BM342" s="85"/>
      <c r="BN342" s="85"/>
      <c r="BO342" s="85"/>
      <c r="BP342" s="85"/>
      <c r="BQ342" s="85"/>
      <c r="BR342" s="85"/>
    </row>
    <row r="343" spans="62:70" s="84" customFormat="1" ht="18" hidden="1" customHeight="1" x14ac:dyDescent="0.25">
      <c r="BJ343" s="85"/>
      <c r="BK343" s="85"/>
      <c r="BL343" s="85"/>
      <c r="BM343" s="85"/>
      <c r="BN343" s="85"/>
      <c r="BO343" s="85"/>
      <c r="BP343" s="85"/>
      <c r="BQ343" s="85"/>
      <c r="BR343" s="85"/>
    </row>
    <row r="344" spans="62:70" s="84" customFormat="1" ht="18" hidden="1" customHeight="1" x14ac:dyDescent="0.25">
      <c r="BJ344" s="85"/>
      <c r="BK344" s="85"/>
      <c r="BL344" s="85"/>
      <c r="BM344" s="85"/>
      <c r="BN344" s="85"/>
      <c r="BO344" s="85"/>
      <c r="BP344" s="85"/>
      <c r="BQ344" s="85"/>
      <c r="BR344" s="85"/>
    </row>
    <row r="345" spans="62:70" s="84" customFormat="1" ht="18" hidden="1" customHeight="1" x14ac:dyDescent="0.25">
      <c r="BJ345" s="85"/>
      <c r="BK345" s="85"/>
      <c r="BL345" s="85"/>
      <c r="BM345" s="85"/>
      <c r="BN345" s="85"/>
      <c r="BO345" s="85"/>
      <c r="BP345" s="85"/>
      <c r="BQ345" s="85"/>
      <c r="BR345" s="85"/>
    </row>
    <row r="346" spans="62:70" s="84" customFormat="1" ht="18" hidden="1" customHeight="1" x14ac:dyDescent="0.25">
      <c r="BJ346" s="85"/>
      <c r="BK346" s="85"/>
      <c r="BL346" s="85"/>
      <c r="BM346" s="85"/>
      <c r="BN346" s="85"/>
      <c r="BO346" s="85"/>
      <c r="BP346" s="85"/>
      <c r="BQ346" s="85"/>
      <c r="BR346" s="85"/>
    </row>
    <row r="347" spans="62:70" s="84" customFormat="1" ht="18" hidden="1" customHeight="1" x14ac:dyDescent="0.25">
      <c r="BJ347" s="85"/>
      <c r="BK347" s="85"/>
      <c r="BL347" s="85"/>
      <c r="BM347" s="85"/>
      <c r="BN347" s="85"/>
      <c r="BO347" s="85"/>
      <c r="BP347" s="85"/>
      <c r="BQ347" s="85"/>
      <c r="BR347" s="85"/>
    </row>
    <row r="348" spans="62:70" s="84" customFormat="1" ht="18" hidden="1" customHeight="1" x14ac:dyDescent="0.25">
      <c r="BJ348" s="85"/>
      <c r="BK348" s="85"/>
      <c r="BL348" s="85"/>
      <c r="BM348" s="85"/>
      <c r="BN348" s="85"/>
      <c r="BO348" s="85"/>
      <c r="BP348" s="85"/>
      <c r="BQ348" s="85"/>
      <c r="BR348" s="85"/>
    </row>
    <row r="349" spans="62:70" s="84" customFormat="1" ht="18" hidden="1" customHeight="1" x14ac:dyDescent="0.25">
      <c r="BJ349" s="85"/>
      <c r="BK349" s="85"/>
      <c r="BL349" s="85"/>
      <c r="BM349" s="85"/>
      <c r="BN349" s="85"/>
      <c r="BO349" s="85"/>
      <c r="BP349" s="85"/>
      <c r="BQ349" s="85"/>
      <c r="BR349" s="85"/>
    </row>
    <row r="350" spans="62:70" s="84" customFormat="1" ht="18" hidden="1" customHeight="1" x14ac:dyDescent="0.25">
      <c r="BJ350" s="85"/>
      <c r="BK350" s="85"/>
      <c r="BL350" s="85"/>
      <c r="BM350" s="85"/>
      <c r="BN350" s="85"/>
      <c r="BO350" s="85"/>
      <c r="BP350" s="85"/>
      <c r="BQ350" s="85"/>
      <c r="BR350" s="85"/>
    </row>
    <row r="351" spans="62:70" s="84" customFormat="1" ht="18" hidden="1" customHeight="1" x14ac:dyDescent="0.25">
      <c r="BJ351" s="85"/>
      <c r="BK351" s="85"/>
      <c r="BL351" s="85"/>
      <c r="BM351" s="85"/>
      <c r="BN351" s="85"/>
      <c r="BO351" s="85"/>
      <c r="BP351" s="85"/>
      <c r="BQ351" s="85"/>
      <c r="BR351" s="85"/>
    </row>
    <row r="352" spans="62:70" s="84" customFormat="1" ht="18" hidden="1" customHeight="1" x14ac:dyDescent="0.25">
      <c r="BJ352" s="85"/>
      <c r="BK352" s="85"/>
      <c r="BL352" s="85"/>
      <c r="BM352" s="85"/>
      <c r="BN352" s="85"/>
      <c r="BO352" s="85"/>
      <c r="BP352" s="85"/>
      <c r="BQ352" s="85"/>
      <c r="BR352" s="85"/>
    </row>
    <row r="353" spans="62:70" s="84" customFormat="1" ht="18" hidden="1" customHeight="1" x14ac:dyDescent="0.25">
      <c r="BJ353" s="85"/>
      <c r="BK353" s="85"/>
      <c r="BL353" s="85"/>
      <c r="BM353" s="85"/>
      <c r="BN353" s="85"/>
      <c r="BO353" s="85"/>
      <c r="BP353" s="85"/>
      <c r="BQ353" s="85"/>
      <c r="BR353" s="85"/>
    </row>
    <row r="354" spans="62:70" s="84" customFormat="1" ht="18" hidden="1" customHeight="1" x14ac:dyDescent="0.25">
      <c r="BJ354" s="85"/>
      <c r="BK354" s="85"/>
      <c r="BL354" s="85"/>
      <c r="BM354" s="85"/>
      <c r="BN354" s="85"/>
      <c r="BO354" s="85"/>
      <c r="BP354" s="85"/>
      <c r="BQ354" s="85"/>
      <c r="BR354" s="85"/>
    </row>
    <row r="355" spans="62:70" s="84" customFormat="1" ht="18" hidden="1" customHeight="1" x14ac:dyDescent="0.25">
      <c r="BJ355" s="85"/>
      <c r="BK355" s="85"/>
      <c r="BL355" s="85"/>
      <c r="BM355" s="85"/>
      <c r="BN355" s="85"/>
      <c r="BO355" s="85"/>
      <c r="BP355" s="85"/>
      <c r="BQ355" s="85"/>
      <c r="BR355" s="85"/>
    </row>
    <row r="356" spans="62:70" s="84" customFormat="1" ht="18" hidden="1" customHeight="1" x14ac:dyDescent="0.25">
      <c r="BJ356" s="85"/>
      <c r="BK356" s="85"/>
      <c r="BL356" s="85"/>
      <c r="BM356" s="85"/>
      <c r="BN356" s="85"/>
      <c r="BO356" s="85"/>
      <c r="BP356" s="85"/>
      <c r="BQ356" s="85"/>
      <c r="BR356" s="85"/>
    </row>
    <row r="357" spans="62:70" s="84" customFormat="1" ht="18" hidden="1" customHeight="1" x14ac:dyDescent="0.25">
      <c r="BJ357" s="85"/>
      <c r="BK357" s="85"/>
      <c r="BL357" s="85"/>
      <c r="BM357" s="85"/>
      <c r="BN357" s="85"/>
      <c r="BO357" s="85"/>
      <c r="BP357" s="85"/>
      <c r="BQ357" s="85"/>
      <c r="BR357" s="85"/>
    </row>
    <row r="358" spans="62:70" s="84" customFormat="1" ht="18" hidden="1" customHeight="1" x14ac:dyDescent="0.25">
      <c r="BJ358" s="85"/>
      <c r="BK358" s="85"/>
      <c r="BL358" s="85"/>
      <c r="BM358" s="85"/>
      <c r="BN358" s="85"/>
      <c r="BO358" s="85"/>
      <c r="BP358" s="85"/>
      <c r="BQ358" s="85"/>
      <c r="BR358" s="85"/>
    </row>
    <row r="359" spans="62:70" s="84" customFormat="1" ht="18" hidden="1" customHeight="1" x14ac:dyDescent="0.25">
      <c r="BJ359" s="85"/>
      <c r="BK359" s="85"/>
      <c r="BL359" s="85"/>
      <c r="BM359" s="85"/>
      <c r="BN359" s="85"/>
      <c r="BO359" s="85"/>
      <c r="BP359" s="85"/>
      <c r="BQ359" s="85"/>
      <c r="BR359" s="85"/>
    </row>
    <row r="360" spans="62:70" s="84" customFormat="1" ht="18" hidden="1" customHeight="1" x14ac:dyDescent="0.25">
      <c r="BJ360" s="85"/>
      <c r="BK360" s="85"/>
      <c r="BL360" s="85"/>
      <c r="BM360" s="85"/>
      <c r="BN360" s="85"/>
      <c r="BO360" s="85"/>
      <c r="BP360" s="85"/>
      <c r="BQ360" s="85"/>
      <c r="BR360" s="85"/>
    </row>
    <row r="361" spans="62:70" s="84" customFormat="1" ht="18" hidden="1" customHeight="1" x14ac:dyDescent="0.25">
      <c r="BJ361" s="85"/>
      <c r="BK361" s="85"/>
      <c r="BL361" s="85"/>
      <c r="BM361" s="85"/>
      <c r="BN361" s="85"/>
      <c r="BO361" s="85"/>
      <c r="BP361" s="85"/>
      <c r="BQ361" s="85"/>
      <c r="BR361" s="85"/>
    </row>
    <row r="362" spans="62:70" s="84" customFormat="1" ht="18" hidden="1" customHeight="1" x14ac:dyDescent="0.25">
      <c r="BJ362" s="85"/>
      <c r="BK362" s="85"/>
      <c r="BL362" s="85"/>
      <c r="BM362" s="85"/>
      <c r="BN362" s="85"/>
      <c r="BO362" s="85"/>
      <c r="BP362" s="85"/>
      <c r="BQ362" s="85"/>
      <c r="BR362" s="85"/>
    </row>
    <row r="363" spans="62:70" s="84" customFormat="1" ht="18" hidden="1" customHeight="1" x14ac:dyDescent="0.25">
      <c r="BJ363" s="85"/>
      <c r="BK363" s="85"/>
      <c r="BL363" s="85"/>
      <c r="BM363" s="85"/>
      <c r="BN363" s="85"/>
      <c r="BO363" s="85"/>
      <c r="BP363" s="85"/>
      <c r="BQ363" s="85"/>
      <c r="BR363" s="85"/>
    </row>
    <row r="364" spans="62:70" s="84" customFormat="1" ht="18" hidden="1" customHeight="1" x14ac:dyDescent="0.25">
      <c r="BJ364" s="85"/>
      <c r="BK364" s="85"/>
      <c r="BL364" s="85"/>
      <c r="BM364" s="85"/>
      <c r="BN364" s="85"/>
      <c r="BO364" s="85"/>
      <c r="BP364" s="85"/>
      <c r="BQ364" s="85"/>
      <c r="BR364" s="85"/>
    </row>
    <row r="365" spans="62:70" s="84" customFormat="1" ht="18" hidden="1" customHeight="1" x14ac:dyDescent="0.25">
      <c r="BJ365" s="85"/>
      <c r="BK365" s="85"/>
      <c r="BL365" s="85"/>
      <c r="BM365" s="85"/>
      <c r="BN365" s="85"/>
      <c r="BO365" s="85"/>
      <c r="BP365" s="85"/>
      <c r="BQ365" s="85"/>
      <c r="BR365" s="85"/>
    </row>
    <row r="366" spans="62:70" s="84" customFormat="1" ht="18" hidden="1" customHeight="1" x14ac:dyDescent="0.25">
      <c r="BJ366" s="85"/>
      <c r="BK366" s="85"/>
      <c r="BL366" s="85"/>
      <c r="BM366" s="85"/>
      <c r="BN366" s="85"/>
      <c r="BO366" s="85"/>
      <c r="BP366" s="85"/>
      <c r="BQ366" s="85"/>
      <c r="BR366" s="85"/>
    </row>
    <row r="367" spans="62:70" s="84" customFormat="1" ht="18" hidden="1" customHeight="1" x14ac:dyDescent="0.25">
      <c r="BJ367" s="85"/>
      <c r="BK367" s="85"/>
      <c r="BL367" s="85"/>
      <c r="BM367" s="85"/>
      <c r="BN367" s="85"/>
      <c r="BO367" s="85"/>
      <c r="BP367" s="85"/>
      <c r="BQ367" s="85"/>
      <c r="BR367" s="85"/>
    </row>
    <row r="368" spans="62:70" s="84" customFormat="1" ht="18" hidden="1" customHeight="1" x14ac:dyDescent="0.25">
      <c r="BJ368" s="85"/>
      <c r="BK368" s="85"/>
      <c r="BL368" s="85"/>
      <c r="BM368" s="85"/>
      <c r="BN368" s="85"/>
      <c r="BO368" s="85"/>
      <c r="BP368" s="85"/>
      <c r="BQ368" s="85"/>
      <c r="BR368" s="85"/>
    </row>
    <row r="369" spans="62:70" s="84" customFormat="1" ht="18" hidden="1" customHeight="1" x14ac:dyDescent="0.25">
      <c r="BJ369" s="85"/>
      <c r="BK369" s="85"/>
      <c r="BL369" s="85"/>
      <c r="BM369" s="85"/>
      <c r="BN369" s="85"/>
      <c r="BO369" s="85"/>
      <c r="BP369" s="85"/>
      <c r="BQ369" s="85"/>
      <c r="BR369" s="85"/>
    </row>
    <row r="370" spans="62:70" s="84" customFormat="1" ht="18" hidden="1" customHeight="1" x14ac:dyDescent="0.25">
      <c r="BJ370" s="85"/>
      <c r="BK370" s="85"/>
      <c r="BL370" s="85"/>
      <c r="BM370" s="85"/>
      <c r="BN370" s="85"/>
      <c r="BO370" s="85"/>
      <c r="BP370" s="85"/>
      <c r="BQ370" s="85"/>
      <c r="BR370" s="85"/>
    </row>
    <row r="371" spans="62:70" s="84" customFormat="1" ht="18" hidden="1" customHeight="1" x14ac:dyDescent="0.25">
      <c r="BJ371" s="85"/>
      <c r="BK371" s="85"/>
      <c r="BL371" s="85"/>
      <c r="BM371" s="85"/>
      <c r="BN371" s="85"/>
      <c r="BO371" s="85"/>
      <c r="BP371" s="85"/>
      <c r="BQ371" s="85"/>
      <c r="BR371" s="85"/>
    </row>
    <row r="372" spans="62:70" s="84" customFormat="1" ht="18" hidden="1" customHeight="1" x14ac:dyDescent="0.25">
      <c r="BJ372" s="85"/>
      <c r="BK372" s="85"/>
      <c r="BL372" s="85"/>
      <c r="BM372" s="85"/>
      <c r="BN372" s="85"/>
      <c r="BO372" s="85"/>
      <c r="BP372" s="85"/>
      <c r="BQ372" s="85"/>
      <c r="BR372" s="85"/>
    </row>
    <row r="373" spans="62:70" s="84" customFormat="1" ht="18" hidden="1" customHeight="1" x14ac:dyDescent="0.25">
      <c r="BJ373" s="85"/>
      <c r="BK373" s="85"/>
      <c r="BL373" s="85"/>
      <c r="BM373" s="85"/>
      <c r="BN373" s="85"/>
      <c r="BO373" s="85"/>
      <c r="BP373" s="85"/>
      <c r="BQ373" s="85"/>
      <c r="BR373" s="85"/>
    </row>
    <row r="374" spans="62:70" s="84" customFormat="1" ht="18" hidden="1" customHeight="1" x14ac:dyDescent="0.25">
      <c r="BJ374" s="85"/>
      <c r="BK374" s="85"/>
      <c r="BL374" s="85"/>
      <c r="BM374" s="85"/>
      <c r="BN374" s="85"/>
      <c r="BO374" s="85"/>
      <c r="BP374" s="85"/>
      <c r="BQ374" s="85"/>
      <c r="BR374" s="85"/>
    </row>
    <row r="375" spans="62:70" s="84" customFormat="1" ht="18" hidden="1" customHeight="1" x14ac:dyDescent="0.25">
      <c r="BJ375" s="85"/>
      <c r="BK375" s="85"/>
      <c r="BL375" s="85"/>
      <c r="BM375" s="85"/>
      <c r="BN375" s="85"/>
      <c r="BO375" s="85"/>
      <c r="BP375" s="85"/>
      <c r="BQ375" s="85"/>
      <c r="BR375" s="85"/>
    </row>
    <row r="376" spans="62:70" s="84" customFormat="1" ht="18" hidden="1" customHeight="1" x14ac:dyDescent="0.25">
      <c r="BJ376" s="85"/>
      <c r="BK376" s="85"/>
      <c r="BL376" s="85"/>
      <c r="BM376" s="85"/>
      <c r="BN376" s="85"/>
      <c r="BO376" s="85"/>
      <c r="BP376" s="85"/>
      <c r="BQ376" s="85"/>
      <c r="BR376" s="85"/>
    </row>
    <row r="377" spans="62:70" s="84" customFormat="1" ht="18" hidden="1" customHeight="1" x14ac:dyDescent="0.25">
      <c r="BJ377" s="85"/>
      <c r="BK377" s="85"/>
      <c r="BL377" s="85"/>
      <c r="BM377" s="85"/>
      <c r="BN377" s="85"/>
      <c r="BO377" s="85"/>
      <c r="BP377" s="85"/>
      <c r="BQ377" s="85"/>
      <c r="BR377" s="85"/>
    </row>
    <row r="378" spans="62:70" s="84" customFormat="1" ht="18" hidden="1" customHeight="1" x14ac:dyDescent="0.25">
      <c r="BJ378" s="85"/>
      <c r="BK378" s="85"/>
      <c r="BL378" s="85"/>
      <c r="BM378" s="85"/>
      <c r="BN378" s="85"/>
      <c r="BO378" s="85"/>
      <c r="BP378" s="85"/>
      <c r="BQ378" s="85"/>
      <c r="BR378" s="85"/>
    </row>
    <row r="379" spans="62:70" s="84" customFormat="1" ht="18" hidden="1" customHeight="1" x14ac:dyDescent="0.25">
      <c r="BJ379" s="85"/>
      <c r="BK379" s="85"/>
      <c r="BL379" s="85"/>
      <c r="BM379" s="85"/>
      <c r="BN379" s="85"/>
      <c r="BO379" s="85"/>
      <c r="BP379" s="85"/>
      <c r="BQ379" s="85"/>
      <c r="BR379" s="85"/>
    </row>
    <row r="380" spans="62:70" s="84" customFormat="1" ht="18" hidden="1" customHeight="1" x14ac:dyDescent="0.25">
      <c r="BJ380" s="85"/>
      <c r="BK380" s="85"/>
      <c r="BL380" s="85"/>
      <c r="BM380" s="85"/>
      <c r="BN380" s="85"/>
      <c r="BO380" s="85"/>
      <c r="BP380" s="85"/>
      <c r="BQ380" s="85"/>
      <c r="BR380" s="85"/>
    </row>
    <row r="381" spans="62:70" s="84" customFormat="1" ht="18" hidden="1" customHeight="1" x14ac:dyDescent="0.25">
      <c r="BJ381" s="85"/>
      <c r="BK381" s="85"/>
      <c r="BL381" s="85"/>
      <c r="BM381" s="85"/>
      <c r="BN381" s="85"/>
      <c r="BO381" s="85"/>
      <c r="BP381" s="85"/>
      <c r="BQ381" s="85"/>
      <c r="BR381" s="85"/>
    </row>
    <row r="382" spans="62:70" s="84" customFormat="1" ht="18" hidden="1" customHeight="1" x14ac:dyDescent="0.25">
      <c r="BJ382" s="85"/>
      <c r="BK382" s="85"/>
      <c r="BL382" s="85"/>
      <c r="BM382" s="85"/>
      <c r="BN382" s="85"/>
      <c r="BO382" s="85"/>
      <c r="BP382" s="85"/>
      <c r="BQ382" s="85"/>
      <c r="BR382" s="85"/>
    </row>
    <row r="383" spans="62:70" s="84" customFormat="1" ht="18" hidden="1" customHeight="1" x14ac:dyDescent="0.25">
      <c r="BJ383" s="85"/>
      <c r="BK383" s="85"/>
      <c r="BL383" s="85"/>
      <c r="BM383" s="85"/>
      <c r="BN383" s="85"/>
      <c r="BO383" s="85"/>
      <c r="BP383" s="85"/>
      <c r="BQ383" s="85"/>
      <c r="BR383" s="85"/>
    </row>
    <row r="384" spans="62:70" s="84" customFormat="1" ht="18" hidden="1" customHeight="1" x14ac:dyDescent="0.25">
      <c r="BJ384" s="85"/>
      <c r="BK384" s="85"/>
      <c r="BL384" s="85"/>
      <c r="BM384" s="85"/>
      <c r="BN384" s="85"/>
      <c r="BO384" s="85"/>
      <c r="BP384" s="85"/>
      <c r="BQ384" s="85"/>
      <c r="BR384" s="85"/>
    </row>
    <row r="385" spans="62:70" s="84" customFormat="1" ht="18" hidden="1" customHeight="1" x14ac:dyDescent="0.25">
      <c r="BJ385" s="85"/>
      <c r="BK385" s="85"/>
      <c r="BL385" s="85"/>
      <c r="BM385" s="85"/>
      <c r="BN385" s="85"/>
      <c r="BO385" s="85"/>
      <c r="BP385" s="85"/>
      <c r="BQ385" s="85"/>
      <c r="BR385" s="85"/>
    </row>
    <row r="386" spans="62:70" s="84" customFormat="1" ht="18" hidden="1" customHeight="1" x14ac:dyDescent="0.25">
      <c r="BJ386" s="85"/>
      <c r="BK386" s="85"/>
      <c r="BL386" s="85"/>
      <c r="BM386" s="85"/>
      <c r="BN386" s="85"/>
      <c r="BO386" s="85"/>
      <c r="BP386" s="85"/>
      <c r="BQ386" s="85"/>
      <c r="BR386" s="85"/>
    </row>
    <row r="387" spans="62:70" s="84" customFormat="1" ht="18" hidden="1" customHeight="1" x14ac:dyDescent="0.25">
      <c r="BJ387" s="85"/>
      <c r="BK387" s="85"/>
      <c r="BL387" s="85"/>
      <c r="BM387" s="85"/>
      <c r="BN387" s="85"/>
      <c r="BO387" s="85"/>
      <c r="BP387" s="85"/>
      <c r="BQ387" s="85"/>
      <c r="BR387" s="85"/>
    </row>
    <row r="388" spans="62:70" s="84" customFormat="1" ht="18" hidden="1" customHeight="1" x14ac:dyDescent="0.25">
      <c r="BJ388" s="85"/>
      <c r="BK388" s="85"/>
      <c r="BL388" s="85"/>
      <c r="BM388" s="85"/>
      <c r="BN388" s="85"/>
      <c r="BO388" s="85"/>
      <c r="BP388" s="85"/>
      <c r="BQ388" s="85"/>
      <c r="BR388" s="85"/>
    </row>
    <row r="389" spans="62:70" s="84" customFormat="1" ht="18" hidden="1" customHeight="1" x14ac:dyDescent="0.25">
      <c r="BJ389" s="85"/>
      <c r="BK389" s="85"/>
      <c r="BL389" s="85"/>
      <c r="BM389" s="85"/>
      <c r="BN389" s="85"/>
      <c r="BO389" s="85"/>
      <c r="BP389" s="85"/>
      <c r="BQ389" s="85"/>
      <c r="BR389" s="85"/>
    </row>
    <row r="390" spans="62:70" s="84" customFormat="1" ht="18" hidden="1" customHeight="1" x14ac:dyDescent="0.25">
      <c r="BJ390" s="85"/>
      <c r="BK390" s="85"/>
      <c r="BL390" s="85"/>
      <c r="BM390" s="85"/>
      <c r="BN390" s="85"/>
      <c r="BO390" s="85"/>
      <c r="BP390" s="85"/>
      <c r="BQ390" s="85"/>
      <c r="BR390" s="85"/>
    </row>
    <row r="391" spans="62:70" s="84" customFormat="1" ht="18" hidden="1" customHeight="1" x14ac:dyDescent="0.25">
      <c r="BJ391" s="85"/>
      <c r="BK391" s="85"/>
      <c r="BL391" s="85"/>
      <c r="BM391" s="85"/>
      <c r="BN391" s="85"/>
      <c r="BO391" s="85"/>
      <c r="BP391" s="85"/>
      <c r="BQ391" s="85"/>
      <c r="BR391" s="85"/>
    </row>
    <row r="392" spans="62:70" s="84" customFormat="1" ht="18" hidden="1" customHeight="1" x14ac:dyDescent="0.25">
      <c r="BJ392" s="85"/>
      <c r="BK392" s="85"/>
      <c r="BL392" s="85"/>
      <c r="BM392" s="85"/>
      <c r="BN392" s="85"/>
      <c r="BO392" s="85"/>
      <c r="BP392" s="85"/>
      <c r="BQ392" s="85"/>
      <c r="BR392" s="85"/>
    </row>
    <row r="393" spans="62:70" s="84" customFormat="1" ht="18" hidden="1" customHeight="1" x14ac:dyDescent="0.25">
      <c r="BJ393" s="85"/>
      <c r="BK393" s="85"/>
      <c r="BL393" s="85"/>
      <c r="BM393" s="85"/>
      <c r="BN393" s="85"/>
      <c r="BO393" s="85"/>
      <c r="BP393" s="85"/>
      <c r="BQ393" s="85"/>
      <c r="BR393" s="85"/>
    </row>
    <row r="394" spans="62:70" s="84" customFormat="1" ht="18" hidden="1" customHeight="1" x14ac:dyDescent="0.25">
      <c r="BJ394" s="85"/>
      <c r="BK394" s="85"/>
      <c r="BL394" s="85"/>
      <c r="BM394" s="85"/>
      <c r="BN394" s="85"/>
      <c r="BO394" s="85"/>
      <c r="BP394" s="85"/>
      <c r="BQ394" s="85"/>
      <c r="BR394" s="85"/>
    </row>
    <row r="395" spans="62:70" s="84" customFormat="1" ht="18" hidden="1" customHeight="1" x14ac:dyDescent="0.25">
      <c r="BJ395" s="85"/>
      <c r="BK395" s="85"/>
      <c r="BL395" s="85"/>
      <c r="BM395" s="85"/>
      <c r="BN395" s="85"/>
      <c r="BO395" s="85"/>
      <c r="BP395" s="85"/>
      <c r="BQ395" s="85"/>
      <c r="BR395" s="85"/>
    </row>
    <row r="396" spans="62:70" s="84" customFormat="1" ht="18" hidden="1" customHeight="1" x14ac:dyDescent="0.25">
      <c r="BJ396" s="85"/>
      <c r="BK396" s="85"/>
      <c r="BL396" s="85"/>
      <c r="BM396" s="85"/>
      <c r="BN396" s="85"/>
      <c r="BO396" s="85"/>
      <c r="BP396" s="85"/>
      <c r="BQ396" s="85"/>
      <c r="BR396" s="85"/>
    </row>
    <row r="397" spans="62:70" s="84" customFormat="1" ht="18" hidden="1" customHeight="1" x14ac:dyDescent="0.25">
      <c r="BJ397" s="85"/>
      <c r="BK397" s="85"/>
      <c r="BL397" s="85"/>
      <c r="BM397" s="85"/>
      <c r="BN397" s="85"/>
      <c r="BO397" s="85"/>
      <c r="BP397" s="85"/>
      <c r="BQ397" s="85"/>
      <c r="BR397" s="85"/>
    </row>
    <row r="398" spans="62:70" s="84" customFormat="1" ht="18" hidden="1" customHeight="1" x14ac:dyDescent="0.25">
      <c r="BJ398" s="85"/>
      <c r="BK398" s="85"/>
      <c r="BL398" s="85"/>
      <c r="BM398" s="85"/>
      <c r="BN398" s="85"/>
      <c r="BO398" s="85"/>
      <c r="BP398" s="85"/>
      <c r="BQ398" s="85"/>
      <c r="BR398" s="85"/>
    </row>
    <row r="399" spans="62:70" s="84" customFormat="1" ht="18" hidden="1" customHeight="1" x14ac:dyDescent="0.25">
      <c r="BJ399" s="85"/>
      <c r="BK399" s="85"/>
      <c r="BL399" s="85"/>
      <c r="BM399" s="85"/>
      <c r="BN399" s="85"/>
      <c r="BO399" s="85"/>
      <c r="BP399" s="85"/>
      <c r="BQ399" s="85"/>
      <c r="BR399" s="85"/>
    </row>
    <row r="400" spans="62:70" s="84" customFormat="1" ht="18" hidden="1" customHeight="1" x14ac:dyDescent="0.25">
      <c r="BJ400" s="85"/>
      <c r="BK400" s="85"/>
      <c r="BL400" s="85"/>
      <c r="BM400" s="85"/>
      <c r="BN400" s="85"/>
      <c r="BO400" s="85"/>
      <c r="BP400" s="85"/>
      <c r="BQ400" s="85"/>
      <c r="BR400" s="85"/>
    </row>
    <row r="401" spans="62:70" s="84" customFormat="1" ht="18" hidden="1" customHeight="1" x14ac:dyDescent="0.25">
      <c r="BJ401" s="85"/>
      <c r="BK401" s="85"/>
      <c r="BL401" s="85"/>
      <c r="BM401" s="85"/>
      <c r="BN401" s="85"/>
      <c r="BO401" s="85"/>
      <c r="BP401" s="85"/>
      <c r="BQ401" s="85"/>
      <c r="BR401" s="85"/>
    </row>
    <row r="402" spans="62:70" s="84" customFormat="1" ht="18" hidden="1" customHeight="1" x14ac:dyDescent="0.25">
      <c r="BJ402" s="85"/>
      <c r="BK402" s="85"/>
      <c r="BL402" s="85"/>
      <c r="BM402" s="85"/>
      <c r="BN402" s="85"/>
      <c r="BO402" s="85"/>
      <c r="BP402" s="85"/>
      <c r="BQ402" s="85"/>
      <c r="BR402" s="85"/>
    </row>
    <row r="403" spans="62:70" s="84" customFormat="1" ht="18" hidden="1" customHeight="1" x14ac:dyDescent="0.25">
      <c r="BJ403" s="85"/>
      <c r="BK403" s="85"/>
      <c r="BL403" s="85"/>
      <c r="BM403" s="85"/>
      <c r="BN403" s="85"/>
      <c r="BO403" s="85"/>
      <c r="BP403" s="85"/>
      <c r="BQ403" s="85"/>
      <c r="BR403" s="85"/>
    </row>
    <row r="404" spans="62:70" s="84" customFormat="1" ht="18" hidden="1" customHeight="1" x14ac:dyDescent="0.25">
      <c r="BJ404" s="85"/>
      <c r="BK404" s="85"/>
      <c r="BL404" s="85"/>
      <c r="BM404" s="85"/>
      <c r="BN404" s="85"/>
      <c r="BO404" s="85"/>
      <c r="BP404" s="85"/>
      <c r="BQ404" s="85"/>
      <c r="BR404" s="85"/>
    </row>
    <row r="405" spans="62:70" s="84" customFormat="1" ht="18" hidden="1" customHeight="1" x14ac:dyDescent="0.25">
      <c r="BJ405" s="85"/>
      <c r="BK405" s="85"/>
      <c r="BL405" s="85"/>
      <c r="BM405" s="85"/>
      <c r="BN405" s="85"/>
      <c r="BO405" s="85"/>
      <c r="BP405" s="85"/>
      <c r="BQ405" s="85"/>
      <c r="BR405" s="85"/>
    </row>
    <row r="406" spans="62:70" s="84" customFormat="1" ht="18" hidden="1" customHeight="1" x14ac:dyDescent="0.25">
      <c r="BJ406" s="85"/>
      <c r="BK406" s="85"/>
      <c r="BL406" s="85"/>
      <c r="BM406" s="85"/>
      <c r="BN406" s="85"/>
      <c r="BO406" s="85"/>
      <c r="BP406" s="85"/>
      <c r="BQ406" s="85"/>
      <c r="BR406" s="85"/>
    </row>
    <row r="407" spans="62:70" s="84" customFormat="1" ht="18" hidden="1" customHeight="1" x14ac:dyDescent="0.25">
      <c r="BJ407" s="85"/>
      <c r="BK407" s="85"/>
      <c r="BL407" s="85"/>
      <c r="BM407" s="85"/>
      <c r="BN407" s="85"/>
      <c r="BO407" s="85"/>
      <c r="BP407" s="85"/>
      <c r="BQ407" s="85"/>
      <c r="BR407" s="85"/>
    </row>
    <row r="408" spans="62:70" s="84" customFormat="1" ht="18" hidden="1" customHeight="1" x14ac:dyDescent="0.25">
      <c r="BJ408" s="85"/>
      <c r="BK408" s="85"/>
      <c r="BL408" s="85"/>
      <c r="BM408" s="85"/>
      <c r="BN408" s="85"/>
      <c r="BO408" s="85"/>
      <c r="BP408" s="85"/>
      <c r="BQ408" s="85"/>
      <c r="BR408" s="85"/>
    </row>
    <row r="409" spans="62:70" s="84" customFormat="1" ht="18" hidden="1" customHeight="1" x14ac:dyDescent="0.25">
      <c r="BJ409" s="85"/>
      <c r="BK409" s="85"/>
      <c r="BL409" s="85"/>
      <c r="BM409" s="85"/>
      <c r="BN409" s="85"/>
      <c r="BO409" s="85"/>
      <c r="BP409" s="85"/>
      <c r="BQ409" s="85"/>
      <c r="BR409" s="85"/>
    </row>
    <row r="410" spans="62:70" s="84" customFormat="1" ht="18" hidden="1" customHeight="1" x14ac:dyDescent="0.25">
      <c r="BJ410" s="85"/>
      <c r="BK410" s="85"/>
      <c r="BL410" s="85"/>
      <c r="BM410" s="85"/>
      <c r="BN410" s="85"/>
      <c r="BO410" s="85"/>
      <c r="BP410" s="85"/>
      <c r="BQ410" s="85"/>
      <c r="BR410" s="85"/>
    </row>
    <row r="411" spans="62:70" s="84" customFormat="1" ht="18" hidden="1" customHeight="1" x14ac:dyDescent="0.25">
      <c r="BJ411" s="85"/>
      <c r="BK411" s="85"/>
      <c r="BL411" s="85"/>
      <c r="BM411" s="85"/>
      <c r="BN411" s="85"/>
      <c r="BO411" s="85"/>
      <c r="BP411" s="85"/>
      <c r="BQ411" s="85"/>
      <c r="BR411" s="85"/>
    </row>
    <row r="412" spans="62:70" s="84" customFormat="1" ht="18" hidden="1" customHeight="1" x14ac:dyDescent="0.25">
      <c r="BJ412" s="85"/>
      <c r="BK412" s="85"/>
      <c r="BL412" s="85"/>
      <c r="BM412" s="85"/>
      <c r="BN412" s="85"/>
      <c r="BO412" s="85"/>
      <c r="BP412" s="85"/>
      <c r="BQ412" s="85"/>
      <c r="BR412" s="85"/>
    </row>
    <row r="413" spans="62:70" s="84" customFormat="1" ht="18" hidden="1" customHeight="1" x14ac:dyDescent="0.25">
      <c r="BJ413" s="85"/>
      <c r="BK413" s="85"/>
      <c r="BL413" s="85"/>
      <c r="BM413" s="85"/>
      <c r="BN413" s="85"/>
      <c r="BO413" s="85"/>
      <c r="BP413" s="85"/>
      <c r="BQ413" s="85"/>
      <c r="BR413" s="85"/>
    </row>
    <row r="414" spans="62:70" s="84" customFormat="1" ht="18" hidden="1" customHeight="1" x14ac:dyDescent="0.25">
      <c r="BJ414" s="85"/>
      <c r="BK414" s="85"/>
      <c r="BL414" s="85"/>
      <c r="BM414" s="85"/>
      <c r="BN414" s="85"/>
      <c r="BO414" s="85"/>
      <c r="BP414" s="85"/>
      <c r="BQ414" s="85"/>
      <c r="BR414" s="85"/>
    </row>
    <row r="415" spans="62:70" s="84" customFormat="1" ht="18" hidden="1" customHeight="1" x14ac:dyDescent="0.25">
      <c r="BJ415" s="85"/>
      <c r="BK415" s="85"/>
      <c r="BL415" s="85"/>
      <c r="BM415" s="85"/>
      <c r="BN415" s="85"/>
      <c r="BO415" s="85"/>
      <c r="BP415" s="85"/>
      <c r="BQ415" s="85"/>
      <c r="BR415" s="85"/>
    </row>
    <row r="416" spans="62:70" s="84" customFormat="1" ht="18" hidden="1" customHeight="1" x14ac:dyDescent="0.25">
      <c r="BJ416" s="85"/>
      <c r="BK416" s="85"/>
      <c r="BL416" s="85"/>
      <c r="BM416" s="85"/>
      <c r="BN416" s="85"/>
      <c r="BO416" s="85"/>
      <c r="BP416" s="85"/>
      <c r="BQ416" s="85"/>
      <c r="BR416" s="85"/>
    </row>
    <row r="417" spans="62:70" s="84" customFormat="1" ht="18" hidden="1" customHeight="1" x14ac:dyDescent="0.25">
      <c r="BJ417" s="85"/>
      <c r="BK417" s="85"/>
      <c r="BL417" s="85"/>
      <c r="BM417" s="85"/>
      <c r="BN417" s="85"/>
      <c r="BO417" s="85"/>
      <c r="BP417" s="85"/>
      <c r="BQ417" s="85"/>
      <c r="BR417" s="85"/>
    </row>
    <row r="418" spans="62:70" s="84" customFormat="1" ht="18" hidden="1" customHeight="1" x14ac:dyDescent="0.25">
      <c r="BJ418" s="85"/>
      <c r="BK418" s="85"/>
      <c r="BL418" s="85"/>
      <c r="BM418" s="85"/>
      <c r="BN418" s="85"/>
      <c r="BO418" s="85"/>
      <c r="BP418" s="85"/>
      <c r="BQ418" s="85"/>
      <c r="BR418" s="85"/>
    </row>
    <row r="419" spans="62:70" s="84" customFormat="1" ht="18" hidden="1" customHeight="1" x14ac:dyDescent="0.25">
      <c r="BJ419" s="85"/>
      <c r="BK419" s="85"/>
      <c r="BL419" s="85"/>
      <c r="BM419" s="85"/>
      <c r="BN419" s="85"/>
      <c r="BO419" s="85"/>
      <c r="BP419" s="85"/>
      <c r="BQ419" s="85"/>
      <c r="BR419" s="85"/>
    </row>
    <row r="420" spans="62:70" s="84" customFormat="1" ht="18" hidden="1" customHeight="1" x14ac:dyDescent="0.25">
      <c r="BJ420" s="85"/>
      <c r="BK420" s="85"/>
      <c r="BL420" s="85"/>
      <c r="BM420" s="85"/>
      <c r="BN420" s="85"/>
      <c r="BO420" s="85"/>
      <c r="BP420" s="85"/>
      <c r="BQ420" s="85"/>
      <c r="BR420" s="85"/>
    </row>
    <row r="421" spans="62:70" s="84" customFormat="1" ht="18" hidden="1" customHeight="1" x14ac:dyDescent="0.25">
      <c r="BJ421" s="85"/>
      <c r="BK421" s="85"/>
      <c r="BL421" s="85"/>
      <c r="BM421" s="85"/>
      <c r="BN421" s="85"/>
      <c r="BO421" s="85"/>
      <c r="BP421" s="85"/>
      <c r="BQ421" s="85"/>
      <c r="BR421" s="85"/>
    </row>
    <row r="422" spans="62:70" s="84" customFormat="1" ht="18" hidden="1" customHeight="1" x14ac:dyDescent="0.25">
      <c r="BJ422" s="85"/>
      <c r="BK422" s="85"/>
      <c r="BL422" s="85"/>
      <c r="BM422" s="85"/>
      <c r="BN422" s="85"/>
      <c r="BO422" s="85"/>
      <c r="BP422" s="85"/>
      <c r="BQ422" s="85"/>
      <c r="BR422" s="85"/>
    </row>
    <row r="423" spans="62:70" s="84" customFormat="1" ht="18" hidden="1" customHeight="1" x14ac:dyDescent="0.25">
      <c r="BJ423" s="85"/>
      <c r="BK423" s="85"/>
      <c r="BL423" s="85"/>
      <c r="BM423" s="85"/>
      <c r="BN423" s="85"/>
      <c r="BO423" s="85"/>
      <c r="BP423" s="85"/>
      <c r="BQ423" s="85"/>
      <c r="BR423" s="85"/>
    </row>
    <row r="424" spans="62:70" s="84" customFormat="1" ht="18" hidden="1" customHeight="1" x14ac:dyDescent="0.25">
      <c r="BJ424" s="85"/>
      <c r="BK424" s="85"/>
      <c r="BL424" s="85"/>
      <c r="BM424" s="85"/>
      <c r="BN424" s="85"/>
      <c r="BO424" s="85"/>
      <c r="BP424" s="85"/>
      <c r="BQ424" s="85"/>
      <c r="BR424" s="85"/>
    </row>
    <row r="425" spans="62:70" s="84" customFormat="1" ht="18" hidden="1" customHeight="1" x14ac:dyDescent="0.25">
      <c r="BJ425" s="85"/>
      <c r="BK425" s="85"/>
      <c r="BL425" s="85"/>
      <c r="BM425" s="85"/>
      <c r="BN425" s="85"/>
      <c r="BO425" s="85"/>
      <c r="BP425" s="85"/>
      <c r="BQ425" s="85"/>
      <c r="BR425" s="85"/>
    </row>
    <row r="426" spans="62:70" s="84" customFormat="1" ht="18" hidden="1" customHeight="1" x14ac:dyDescent="0.25">
      <c r="BJ426" s="85"/>
      <c r="BK426" s="85"/>
      <c r="BL426" s="85"/>
      <c r="BM426" s="85"/>
      <c r="BN426" s="85"/>
      <c r="BO426" s="85"/>
      <c r="BP426" s="85"/>
      <c r="BQ426" s="85"/>
      <c r="BR426" s="85"/>
    </row>
    <row r="427" spans="62:70" s="84" customFormat="1" ht="18" hidden="1" customHeight="1" x14ac:dyDescent="0.25">
      <c r="BJ427" s="85"/>
      <c r="BK427" s="85"/>
      <c r="BL427" s="85"/>
      <c r="BM427" s="85"/>
      <c r="BN427" s="85"/>
      <c r="BO427" s="85"/>
      <c r="BP427" s="85"/>
      <c r="BQ427" s="85"/>
      <c r="BR427" s="85"/>
    </row>
    <row r="428" spans="62:70" s="84" customFormat="1" ht="18" hidden="1" customHeight="1" x14ac:dyDescent="0.25">
      <c r="BJ428" s="85"/>
      <c r="BK428" s="85"/>
      <c r="BL428" s="85"/>
      <c r="BM428" s="85"/>
      <c r="BN428" s="85"/>
      <c r="BO428" s="85"/>
      <c r="BP428" s="85"/>
      <c r="BQ428" s="85"/>
      <c r="BR428" s="85"/>
    </row>
    <row r="429" spans="62:70" s="84" customFormat="1" ht="18" hidden="1" customHeight="1" x14ac:dyDescent="0.25">
      <c r="BJ429" s="85"/>
      <c r="BK429" s="85"/>
      <c r="BL429" s="85"/>
      <c r="BM429" s="85"/>
      <c r="BN429" s="85"/>
      <c r="BO429" s="85"/>
      <c r="BP429" s="85"/>
      <c r="BQ429" s="85"/>
      <c r="BR429" s="85"/>
    </row>
    <row r="430" spans="62:70" s="84" customFormat="1" ht="18" hidden="1" customHeight="1" x14ac:dyDescent="0.25">
      <c r="BJ430" s="85"/>
      <c r="BK430" s="85"/>
      <c r="BL430" s="85"/>
      <c r="BM430" s="85"/>
      <c r="BN430" s="85"/>
      <c r="BO430" s="85"/>
      <c r="BP430" s="85"/>
      <c r="BQ430" s="85"/>
      <c r="BR430" s="85"/>
    </row>
    <row r="431" spans="62:70" s="84" customFormat="1" ht="18" hidden="1" customHeight="1" x14ac:dyDescent="0.25">
      <c r="BJ431" s="85"/>
      <c r="BK431" s="85"/>
      <c r="BL431" s="85"/>
      <c r="BM431" s="85"/>
      <c r="BN431" s="85"/>
      <c r="BO431" s="85"/>
      <c r="BP431" s="85"/>
      <c r="BQ431" s="85"/>
      <c r="BR431" s="85"/>
    </row>
    <row r="432" spans="62:70" s="84" customFormat="1" ht="18" hidden="1" customHeight="1" x14ac:dyDescent="0.25">
      <c r="BJ432" s="85"/>
      <c r="BK432" s="85"/>
      <c r="BL432" s="85"/>
      <c r="BM432" s="85"/>
      <c r="BN432" s="85"/>
      <c r="BO432" s="85"/>
      <c r="BP432" s="85"/>
      <c r="BQ432" s="85"/>
      <c r="BR432" s="85"/>
    </row>
    <row r="433" spans="62:70" s="84" customFormat="1" ht="18" hidden="1" customHeight="1" x14ac:dyDescent="0.25">
      <c r="BJ433" s="85"/>
      <c r="BK433" s="85"/>
      <c r="BL433" s="85"/>
      <c r="BM433" s="85"/>
      <c r="BN433" s="85"/>
      <c r="BO433" s="85"/>
      <c r="BP433" s="85"/>
      <c r="BQ433" s="85"/>
      <c r="BR433" s="85"/>
    </row>
    <row r="434" spans="62:70" s="84" customFormat="1" ht="18" hidden="1" customHeight="1" x14ac:dyDescent="0.25">
      <c r="BJ434" s="85"/>
      <c r="BK434" s="85"/>
      <c r="BL434" s="85"/>
      <c r="BM434" s="85"/>
      <c r="BN434" s="85"/>
      <c r="BO434" s="85"/>
      <c r="BP434" s="85"/>
      <c r="BQ434" s="85"/>
      <c r="BR434" s="85"/>
    </row>
    <row r="435" spans="62:70" s="84" customFormat="1" ht="18" hidden="1" customHeight="1" x14ac:dyDescent="0.25">
      <c r="BJ435" s="85"/>
      <c r="BK435" s="85"/>
      <c r="BL435" s="85"/>
      <c r="BM435" s="85"/>
      <c r="BN435" s="85"/>
      <c r="BO435" s="85"/>
      <c r="BP435" s="85"/>
      <c r="BQ435" s="85"/>
      <c r="BR435" s="85"/>
    </row>
    <row r="436" spans="62:70" s="84" customFormat="1" ht="18" hidden="1" customHeight="1" x14ac:dyDescent="0.25">
      <c r="BJ436" s="85"/>
      <c r="BK436" s="85"/>
      <c r="BL436" s="85"/>
      <c r="BM436" s="85"/>
      <c r="BN436" s="85"/>
      <c r="BO436" s="85"/>
      <c r="BP436" s="85"/>
      <c r="BQ436" s="85"/>
      <c r="BR436" s="85"/>
    </row>
    <row r="437" spans="62:70" s="84" customFormat="1" ht="18" hidden="1" customHeight="1" x14ac:dyDescent="0.25">
      <c r="BJ437" s="85"/>
      <c r="BK437" s="85"/>
      <c r="BL437" s="85"/>
      <c r="BM437" s="85"/>
      <c r="BN437" s="85"/>
      <c r="BO437" s="85"/>
      <c r="BP437" s="85"/>
      <c r="BQ437" s="85"/>
      <c r="BR437" s="85"/>
    </row>
    <row r="438" spans="62:70" s="84" customFormat="1" ht="18" hidden="1" customHeight="1" x14ac:dyDescent="0.25">
      <c r="BJ438" s="85"/>
      <c r="BK438" s="85"/>
      <c r="BL438" s="85"/>
      <c r="BM438" s="85"/>
      <c r="BN438" s="85"/>
      <c r="BO438" s="85"/>
      <c r="BP438" s="85"/>
      <c r="BQ438" s="85"/>
      <c r="BR438" s="85"/>
    </row>
    <row r="439" spans="62:70" s="84" customFormat="1" ht="18" hidden="1" customHeight="1" x14ac:dyDescent="0.25">
      <c r="BJ439" s="85"/>
      <c r="BK439" s="85"/>
      <c r="BL439" s="85"/>
      <c r="BM439" s="85"/>
      <c r="BN439" s="85"/>
      <c r="BO439" s="85"/>
      <c r="BP439" s="85"/>
      <c r="BQ439" s="85"/>
      <c r="BR439" s="85"/>
    </row>
    <row r="440" spans="62:70" s="84" customFormat="1" ht="18" hidden="1" customHeight="1" x14ac:dyDescent="0.25">
      <c r="BJ440" s="85"/>
      <c r="BK440" s="85"/>
      <c r="BL440" s="85"/>
      <c r="BM440" s="85"/>
      <c r="BN440" s="85"/>
      <c r="BO440" s="85"/>
      <c r="BP440" s="85"/>
      <c r="BQ440" s="85"/>
      <c r="BR440" s="85"/>
    </row>
    <row r="441" spans="62:70" s="84" customFormat="1" ht="18" hidden="1" customHeight="1" x14ac:dyDescent="0.25">
      <c r="BJ441" s="85"/>
      <c r="BK441" s="85"/>
      <c r="BL441" s="85"/>
      <c r="BM441" s="85"/>
      <c r="BN441" s="85"/>
      <c r="BO441" s="85"/>
      <c r="BP441" s="85"/>
      <c r="BQ441" s="85"/>
      <c r="BR441" s="85"/>
    </row>
    <row r="442" spans="62:70" s="84" customFormat="1" ht="18" hidden="1" customHeight="1" x14ac:dyDescent="0.25">
      <c r="BJ442" s="85"/>
      <c r="BK442" s="85"/>
      <c r="BL442" s="85"/>
      <c r="BM442" s="85"/>
      <c r="BN442" s="85"/>
      <c r="BO442" s="85"/>
      <c r="BP442" s="85"/>
      <c r="BQ442" s="85"/>
      <c r="BR442" s="85"/>
    </row>
    <row r="443" spans="62:70" s="84" customFormat="1" ht="18" hidden="1" customHeight="1" x14ac:dyDescent="0.25">
      <c r="BJ443" s="85"/>
      <c r="BK443" s="85"/>
      <c r="BL443" s="85"/>
      <c r="BM443" s="85"/>
      <c r="BN443" s="85"/>
      <c r="BO443" s="85"/>
      <c r="BP443" s="85"/>
      <c r="BQ443" s="85"/>
      <c r="BR443" s="85"/>
    </row>
    <row r="444" spans="62:70" s="84" customFormat="1" ht="18" hidden="1" customHeight="1" x14ac:dyDescent="0.25">
      <c r="BJ444" s="85"/>
      <c r="BK444" s="85"/>
      <c r="BL444" s="85"/>
      <c r="BM444" s="85"/>
      <c r="BN444" s="85"/>
      <c r="BO444" s="85"/>
      <c r="BP444" s="85"/>
      <c r="BQ444" s="85"/>
      <c r="BR444" s="85"/>
    </row>
    <row r="445" spans="62:70" s="84" customFormat="1" ht="18" hidden="1" customHeight="1" x14ac:dyDescent="0.25">
      <c r="BJ445" s="85"/>
      <c r="BK445" s="85"/>
      <c r="BL445" s="85"/>
      <c r="BM445" s="85"/>
      <c r="BN445" s="85"/>
      <c r="BO445" s="85"/>
      <c r="BP445" s="85"/>
      <c r="BQ445" s="85"/>
      <c r="BR445" s="85"/>
    </row>
    <row r="446" spans="62:70" s="84" customFormat="1" ht="18" hidden="1" customHeight="1" x14ac:dyDescent="0.25">
      <c r="BJ446" s="85"/>
      <c r="BK446" s="85"/>
      <c r="BL446" s="85"/>
      <c r="BM446" s="85"/>
      <c r="BN446" s="85"/>
      <c r="BO446" s="85"/>
      <c r="BP446" s="85"/>
      <c r="BQ446" s="85"/>
      <c r="BR446" s="85"/>
    </row>
    <row r="447" spans="62:70" ht="18" hidden="1" customHeight="1" x14ac:dyDescent="0.25"/>
    <row r="448" spans="62:70" ht="18" hidden="1" customHeight="1" x14ac:dyDescent="0.25"/>
    <row r="449" ht="18" hidden="1" customHeight="1" x14ac:dyDescent="0.25"/>
    <row r="450" ht="18" hidden="1" customHeight="1" x14ac:dyDescent="0.25"/>
    <row r="451" ht="18" hidden="1" customHeight="1" x14ac:dyDescent="0.25"/>
    <row r="452" ht="18" hidden="1" customHeight="1" x14ac:dyDescent="0.25"/>
    <row r="453" ht="18" hidden="1" customHeight="1" x14ac:dyDescent="0.25"/>
    <row r="454" ht="18" hidden="1" customHeight="1" x14ac:dyDescent="0.25"/>
    <row r="455" ht="18" hidden="1" customHeight="1" x14ac:dyDescent="0.25"/>
    <row r="456" ht="18" hidden="1" customHeight="1" x14ac:dyDescent="0.25"/>
    <row r="457" ht="18" hidden="1" customHeight="1" x14ac:dyDescent="0.25"/>
    <row r="458" ht="18" hidden="1" customHeight="1" x14ac:dyDescent="0.25"/>
    <row r="459" ht="18" hidden="1" customHeight="1" x14ac:dyDescent="0.25"/>
    <row r="460" ht="18" hidden="1" customHeight="1" x14ac:dyDescent="0.25"/>
    <row r="461" ht="18" hidden="1" customHeight="1" x14ac:dyDescent="0.25"/>
    <row r="462" ht="18" hidden="1" customHeight="1" x14ac:dyDescent="0.25"/>
    <row r="463" ht="18" hidden="1" customHeight="1" x14ac:dyDescent="0.25"/>
    <row r="464" ht="18" hidden="1" customHeight="1" x14ac:dyDescent="0.25"/>
    <row r="465" ht="18" hidden="1" customHeight="1" x14ac:dyDescent="0.25"/>
    <row r="466" ht="18" hidden="1" customHeight="1" x14ac:dyDescent="0.25"/>
    <row r="467" ht="18" hidden="1" customHeight="1" x14ac:dyDescent="0.25"/>
    <row r="468" ht="18" hidden="1" customHeight="1" x14ac:dyDescent="0.25"/>
    <row r="469" ht="18" hidden="1" customHeight="1" x14ac:dyDescent="0.25"/>
    <row r="470" ht="18" hidden="1" customHeight="1" x14ac:dyDescent="0.25"/>
    <row r="471" ht="18" hidden="1" customHeight="1" x14ac:dyDescent="0.25"/>
    <row r="472" ht="18" hidden="1" customHeight="1" x14ac:dyDescent="0.25"/>
    <row r="473" ht="18" hidden="1" customHeight="1" x14ac:dyDescent="0.25"/>
    <row r="474" ht="18" hidden="1" customHeight="1" x14ac:dyDescent="0.25"/>
    <row r="475" ht="18" hidden="1" customHeight="1" x14ac:dyDescent="0.25"/>
    <row r="476" ht="18" hidden="1" customHeight="1" x14ac:dyDescent="0.25"/>
    <row r="477" ht="18" hidden="1" customHeight="1" x14ac:dyDescent="0.25"/>
    <row r="478" ht="18" hidden="1" customHeight="1" x14ac:dyDescent="0.25"/>
    <row r="479" ht="18" hidden="1" customHeight="1" x14ac:dyDescent="0.25"/>
    <row r="480" ht="18" hidden="1" customHeight="1" x14ac:dyDescent="0.25"/>
    <row r="481" ht="18" hidden="1" customHeight="1" x14ac:dyDescent="0.25"/>
  </sheetData>
  <sheetProtection sheet="1" scenarios="1" selectLockedCells="1"/>
  <mergeCells count="581">
    <mergeCell ref="B73:E73"/>
    <mergeCell ref="B72:E72"/>
    <mergeCell ref="B71:E71"/>
    <mergeCell ref="B70:E70"/>
    <mergeCell ref="B69:E69"/>
    <mergeCell ref="F87:H87"/>
    <mergeCell ref="F86:H86"/>
    <mergeCell ref="F85:H85"/>
    <mergeCell ref="F84:H84"/>
    <mergeCell ref="B83:E83"/>
    <mergeCell ref="B87:E87"/>
    <mergeCell ref="B86:E86"/>
    <mergeCell ref="B85:E85"/>
    <mergeCell ref="B84:E84"/>
    <mergeCell ref="F69:H69"/>
    <mergeCell ref="F83:H83"/>
    <mergeCell ref="B82:H82"/>
    <mergeCell ref="F73:H73"/>
    <mergeCell ref="F72:H72"/>
    <mergeCell ref="F71:H71"/>
    <mergeCell ref="F70:H70"/>
    <mergeCell ref="B2:AT2"/>
    <mergeCell ref="BE33:BF33"/>
    <mergeCell ref="BE35:BF35"/>
    <mergeCell ref="BE34:BF34"/>
    <mergeCell ref="BB33:BD33"/>
    <mergeCell ref="BB34:BD34"/>
    <mergeCell ref="AW14:BA14"/>
    <mergeCell ref="X14:AB14"/>
    <mergeCell ref="AC14:AH14"/>
    <mergeCell ref="AI14:AM14"/>
    <mergeCell ref="AN14:AV14"/>
    <mergeCell ref="BB31:BD31"/>
    <mergeCell ref="BE31:BF31"/>
    <mergeCell ref="B33:C33"/>
    <mergeCell ref="BE29:BF29"/>
    <mergeCell ref="AY67:AZ67"/>
    <mergeCell ref="BJ71:BK71"/>
    <mergeCell ref="BG68:BH68"/>
    <mergeCell ref="AY68:AZ68"/>
    <mergeCell ref="BJ68:BK68"/>
    <mergeCell ref="BJ69:BK69"/>
    <mergeCell ref="J68:K68"/>
    <mergeCell ref="B68:E68"/>
    <mergeCell ref="B67:E67"/>
    <mergeCell ref="B66:H66"/>
    <mergeCell ref="F68:H68"/>
    <mergeCell ref="F67:H67"/>
    <mergeCell ref="BO85:BQ85"/>
    <mergeCell ref="BG86:BH86"/>
    <mergeCell ref="AY101:BA101"/>
    <mergeCell ref="BL85:BN85"/>
    <mergeCell ref="AY95:BC95"/>
    <mergeCell ref="AY97:BC97"/>
    <mergeCell ref="AY96:BA96"/>
    <mergeCell ref="AY88:AZ88"/>
    <mergeCell ref="BE55:BF55"/>
    <mergeCell ref="AY83:AZ83"/>
    <mergeCell ref="BG84:BH84"/>
    <mergeCell ref="AW93:BA93"/>
    <mergeCell ref="BB57:BD57"/>
    <mergeCell ref="BD101:BG101"/>
    <mergeCell ref="BD100:BG100"/>
    <mergeCell ref="BD97:BG97"/>
    <mergeCell ref="BD96:BG96"/>
    <mergeCell ref="BJ88:BK88"/>
    <mergeCell ref="AY112:BC112"/>
    <mergeCell ref="BB106:BC106"/>
    <mergeCell ref="AY107:BC107"/>
    <mergeCell ref="AY105:BC105"/>
    <mergeCell ref="AY111:BA111"/>
    <mergeCell ref="BB111:BC111"/>
    <mergeCell ref="AY110:BC110"/>
    <mergeCell ref="BJ89:BK89"/>
    <mergeCell ref="BD112:BG112"/>
    <mergeCell ref="BD111:BG111"/>
    <mergeCell ref="BD110:BG110"/>
    <mergeCell ref="BD107:BG107"/>
    <mergeCell ref="B110:C110"/>
    <mergeCell ref="B93:G93"/>
    <mergeCell ref="AY102:BC102"/>
    <mergeCell ref="AY106:BA106"/>
    <mergeCell ref="B105:C105"/>
    <mergeCell ref="B100:C100"/>
    <mergeCell ref="BB101:BC101"/>
    <mergeCell ref="AY100:BC100"/>
    <mergeCell ref="D101:G102"/>
    <mergeCell ref="BB29:BD29"/>
    <mergeCell ref="BB30:BD30"/>
    <mergeCell ref="BB28:BF28"/>
    <mergeCell ref="BB44:BD44"/>
    <mergeCell ref="BE32:BF32"/>
    <mergeCell ref="BB51:BD51"/>
    <mergeCell ref="BB49:BD49"/>
    <mergeCell ref="BB36:BD36"/>
    <mergeCell ref="BE36:BF36"/>
    <mergeCell ref="BE37:BF37"/>
    <mergeCell ref="BB32:BD32"/>
    <mergeCell ref="BE30:BF30"/>
    <mergeCell ref="BE38:BF38"/>
    <mergeCell ref="BE42:BF42"/>
    <mergeCell ref="BE43:BF43"/>
    <mergeCell ref="BE39:BF39"/>
    <mergeCell ref="BE41:BF41"/>
    <mergeCell ref="BE40:BF40"/>
    <mergeCell ref="BB37:BD37"/>
    <mergeCell ref="BB45:BD45"/>
    <mergeCell ref="BE48:BF48"/>
    <mergeCell ref="BB38:BD38"/>
    <mergeCell ref="BE44:BF44"/>
    <mergeCell ref="BE49:BF49"/>
    <mergeCell ref="B34:C34"/>
    <mergeCell ref="B42:C42"/>
    <mergeCell ref="BG69:BH69"/>
    <mergeCell ref="B35:C35"/>
    <mergeCell ref="B36:C36"/>
    <mergeCell ref="B37:C37"/>
    <mergeCell ref="B38:C38"/>
    <mergeCell ref="G54:J54"/>
    <mergeCell ref="G50:J50"/>
    <mergeCell ref="B40:C40"/>
    <mergeCell ref="BB54:BD54"/>
    <mergeCell ref="BB53:BD53"/>
    <mergeCell ref="BE54:BF54"/>
    <mergeCell ref="BB41:BD41"/>
    <mergeCell ref="J69:K69"/>
    <mergeCell ref="BB35:BD35"/>
    <mergeCell ref="BB39:BD39"/>
    <mergeCell ref="BB43:BD43"/>
    <mergeCell ref="BB40:BD40"/>
    <mergeCell ref="B39:C39"/>
    <mergeCell ref="B55:C55"/>
    <mergeCell ref="B49:C49"/>
    <mergeCell ref="B48:C48"/>
    <mergeCell ref="B43:C43"/>
    <mergeCell ref="B45:C45"/>
    <mergeCell ref="B47:C47"/>
    <mergeCell ref="B44:C44"/>
    <mergeCell ref="B46:C46"/>
    <mergeCell ref="B41:C41"/>
    <mergeCell ref="G47:J47"/>
    <mergeCell ref="G41:J41"/>
    <mergeCell ref="G43:J43"/>
    <mergeCell ref="D40:F40"/>
    <mergeCell ref="D41:F41"/>
    <mergeCell ref="D42:F42"/>
    <mergeCell ref="D43:F43"/>
    <mergeCell ref="D44:F44"/>
    <mergeCell ref="D45:F45"/>
    <mergeCell ref="B51:C51"/>
    <mergeCell ref="B50:C50"/>
    <mergeCell ref="B52:C52"/>
    <mergeCell ref="B53:C53"/>
    <mergeCell ref="G52:J52"/>
    <mergeCell ref="D52:F52"/>
    <mergeCell ref="AY72:AZ72"/>
    <mergeCell ref="BE45:BF45"/>
    <mergeCell ref="BE46:BF46"/>
    <mergeCell ref="L72:AF72"/>
    <mergeCell ref="AJ72:AL72"/>
    <mergeCell ref="AS72:AU72"/>
    <mergeCell ref="J70:K70"/>
    <mergeCell ref="B111:C112"/>
    <mergeCell ref="BE56:BF56"/>
    <mergeCell ref="BL71:BN71"/>
    <mergeCell ref="AY87:AZ87"/>
    <mergeCell ref="BL89:BN89"/>
    <mergeCell ref="AY73:AZ73"/>
    <mergeCell ref="AY89:AZ89"/>
    <mergeCell ref="BG87:BH87"/>
    <mergeCell ref="BL86:BN86"/>
    <mergeCell ref="BL87:BN87"/>
    <mergeCell ref="BL83:BN83"/>
    <mergeCell ref="BL70:BN70"/>
    <mergeCell ref="BL72:BN72"/>
    <mergeCell ref="BL73:BN73"/>
    <mergeCell ref="BL84:BN84"/>
    <mergeCell ref="BC70:BD70"/>
    <mergeCell ref="BL69:BN69"/>
    <mergeCell ref="AY69:AZ69"/>
    <mergeCell ref="BA69:BB69"/>
    <mergeCell ref="BA70:BB70"/>
    <mergeCell ref="BE69:BF69"/>
    <mergeCell ref="BE70:BF70"/>
    <mergeCell ref="BJ70:BK70"/>
    <mergeCell ref="AY70:AZ70"/>
    <mergeCell ref="BO83:BQ83"/>
    <mergeCell ref="BO73:BQ73"/>
    <mergeCell ref="BE58:BF58"/>
    <mergeCell ref="BG88:BH88"/>
    <mergeCell ref="BG89:BH89"/>
    <mergeCell ref="J88:K88"/>
    <mergeCell ref="J89:K89"/>
    <mergeCell ref="BO89:BQ89"/>
    <mergeCell ref="BO88:BQ88"/>
    <mergeCell ref="BO87:BQ87"/>
    <mergeCell ref="BC71:BD71"/>
    <mergeCell ref="BC72:BD72"/>
    <mergeCell ref="BO86:BQ86"/>
    <mergeCell ref="BA72:BB72"/>
    <mergeCell ref="BJ86:BK86"/>
    <mergeCell ref="BJ87:BK87"/>
    <mergeCell ref="BO84:BQ84"/>
    <mergeCell ref="BA85:BB85"/>
    <mergeCell ref="BA86:BB86"/>
    <mergeCell ref="BA87:BB87"/>
    <mergeCell ref="BJ85:BK85"/>
    <mergeCell ref="BJ73:BK73"/>
    <mergeCell ref="BC84:BD84"/>
    <mergeCell ref="BC85:BD85"/>
    <mergeCell ref="BL88:BN88"/>
    <mergeCell ref="BA83:BB83"/>
    <mergeCell ref="BA84:BB84"/>
    <mergeCell ref="BC88:BD88"/>
    <mergeCell ref="BC89:BD89"/>
    <mergeCell ref="BC83:BD83"/>
    <mergeCell ref="BE57:BF57"/>
    <mergeCell ref="B89:E89"/>
    <mergeCell ref="B88:E88"/>
    <mergeCell ref="F89:H89"/>
    <mergeCell ref="F88:H88"/>
    <mergeCell ref="BC86:BD86"/>
    <mergeCell ref="BE72:BF72"/>
    <mergeCell ref="BG73:BH73"/>
    <mergeCell ref="BJ72:BK72"/>
    <mergeCell ref="BG85:BH85"/>
    <mergeCell ref="BG72:BH72"/>
    <mergeCell ref="BJ84:BK84"/>
    <mergeCell ref="BG83:BK83"/>
    <mergeCell ref="BE67:BF67"/>
    <mergeCell ref="BE68:BF68"/>
    <mergeCell ref="BA67:BB67"/>
    <mergeCell ref="BA71:BB71"/>
    <mergeCell ref="AY71:AZ71"/>
    <mergeCell ref="B58:C58"/>
    <mergeCell ref="BB48:BD48"/>
    <mergeCell ref="BA89:BB89"/>
    <mergeCell ref="BB58:BD58"/>
    <mergeCell ref="BB55:BD55"/>
    <mergeCell ref="G53:J53"/>
    <mergeCell ref="G58:J58"/>
    <mergeCell ref="BA88:BB88"/>
    <mergeCell ref="J87:K87"/>
    <mergeCell ref="BA73:BB73"/>
    <mergeCell ref="BC67:BD67"/>
    <mergeCell ref="BC68:BD68"/>
    <mergeCell ref="BC69:BD69"/>
    <mergeCell ref="AY86:AZ86"/>
    <mergeCell ref="J86:K86"/>
    <mergeCell ref="AM85:AO85"/>
    <mergeCell ref="AP85:AR85"/>
    <mergeCell ref="AS85:AU85"/>
    <mergeCell ref="AV85:AX85"/>
    <mergeCell ref="AG85:AI85"/>
    <mergeCell ref="B56:C56"/>
    <mergeCell ref="B57:C57"/>
    <mergeCell ref="G49:J49"/>
    <mergeCell ref="B54:C54"/>
    <mergeCell ref="D105:G105"/>
    <mergeCell ref="BD106:BG106"/>
    <mergeCell ref="BD105:BG105"/>
    <mergeCell ref="BD102:BG102"/>
    <mergeCell ref="H105:AX105"/>
    <mergeCell ref="AD102:AX102"/>
    <mergeCell ref="H102:AB102"/>
    <mergeCell ref="B96:C97"/>
    <mergeCell ref="B95:C95"/>
    <mergeCell ref="B101:C102"/>
    <mergeCell ref="H100:AX100"/>
    <mergeCell ref="H95:AX95"/>
    <mergeCell ref="D100:G100"/>
    <mergeCell ref="D96:G97"/>
    <mergeCell ref="D95:G95"/>
    <mergeCell ref="AD96:AX96"/>
    <mergeCell ref="H96:AB96"/>
    <mergeCell ref="BB96:BC96"/>
    <mergeCell ref="BD95:BG95"/>
    <mergeCell ref="B106:C107"/>
    <mergeCell ref="D111:G112"/>
    <mergeCell ref="D110:G110"/>
    <mergeCell ref="D106:G107"/>
    <mergeCell ref="H112:AB112"/>
    <mergeCell ref="AD111:AX111"/>
    <mergeCell ref="H111:AB111"/>
    <mergeCell ref="AD106:AX106"/>
    <mergeCell ref="H106:AB106"/>
    <mergeCell ref="H110:AX110"/>
    <mergeCell ref="AD107:AX107"/>
    <mergeCell ref="BB56:BD56"/>
    <mergeCell ref="BE53:BF53"/>
    <mergeCell ref="BB52:BD52"/>
    <mergeCell ref="BE52:BF52"/>
    <mergeCell ref="BE50:BF50"/>
    <mergeCell ref="BB50:BD50"/>
    <mergeCell ref="BE51:BF51"/>
    <mergeCell ref="G37:J37"/>
    <mergeCell ref="G36:J36"/>
    <mergeCell ref="G39:J39"/>
    <mergeCell ref="G56:J56"/>
    <mergeCell ref="G55:J55"/>
    <mergeCell ref="G48:J48"/>
    <mergeCell ref="G51:J51"/>
    <mergeCell ref="BB42:BD42"/>
    <mergeCell ref="G46:J46"/>
    <mergeCell ref="G45:J45"/>
    <mergeCell ref="G44:J44"/>
    <mergeCell ref="G42:J42"/>
    <mergeCell ref="BB46:BD46"/>
    <mergeCell ref="BE47:BF47"/>
    <mergeCell ref="BB47:BD47"/>
    <mergeCell ref="BE83:BF83"/>
    <mergeCell ref="BE84:BF84"/>
    <mergeCell ref="BE85:BF85"/>
    <mergeCell ref="BE86:BF86"/>
    <mergeCell ref="BE87:BF87"/>
    <mergeCell ref="I119:J119"/>
    <mergeCell ref="I118:J118"/>
    <mergeCell ref="I117:J117"/>
    <mergeCell ref="I116:J116"/>
    <mergeCell ref="BC87:BD87"/>
    <mergeCell ref="BE88:BF88"/>
    <mergeCell ref="BE89:BF89"/>
    <mergeCell ref="L89:AF89"/>
    <mergeCell ref="L88:AF88"/>
    <mergeCell ref="L87:AF87"/>
    <mergeCell ref="AN93:AV93"/>
    <mergeCell ref="AY84:AZ84"/>
    <mergeCell ref="AY85:AZ85"/>
    <mergeCell ref="BO72:BQ72"/>
    <mergeCell ref="BO71:BQ71"/>
    <mergeCell ref="BO70:BQ70"/>
    <mergeCell ref="BO69:BQ69"/>
    <mergeCell ref="BO68:BQ68"/>
    <mergeCell ref="BO67:BQ67"/>
    <mergeCell ref="BC73:BD73"/>
    <mergeCell ref="J71:K71"/>
    <mergeCell ref="J73:K73"/>
    <mergeCell ref="J72:K72"/>
    <mergeCell ref="AV71:AX71"/>
    <mergeCell ref="AM71:AO71"/>
    <mergeCell ref="AP71:AR71"/>
    <mergeCell ref="BE73:BF73"/>
    <mergeCell ref="BE71:BF71"/>
    <mergeCell ref="AS73:AU73"/>
    <mergeCell ref="AV73:AX73"/>
    <mergeCell ref="BG71:BH71"/>
    <mergeCell ref="BG70:BH70"/>
    <mergeCell ref="L68:AF68"/>
    <mergeCell ref="BG67:BK67"/>
    <mergeCell ref="BA68:BB68"/>
    <mergeCell ref="BL67:BN67"/>
    <mergeCell ref="AV60:AX67"/>
    <mergeCell ref="BL68:BN68"/>
    <mergeCell ref="AS68:AU68"/>
    <mergeCell ref="AS60:AU67"/>
    <mergeCell ref="J67:AF67"/>
    <mergeCell ref="AP68:AR68"/>
    <mergeCell ref="G40:J40"/>
    <mergeCell ref="K31:AE31"/>
    <mergeCell ref="K45:AE45"/>
    <mergeCell ref="AG58:BA58"/>
    <mergeCell ref="AG57:BA57"/>
    <mergeCell ref="K54:AE54"/>
    <mergeCell ref="AG55:BA55"/>
    <mergeCell ref="K58:AE58"/>
    <mergeCell ref="K57:AE57"/>
    <mergeCell ref="K56:AE56"/>
    <mergeCell ref="K55:AE55"/>
    <mergeCell ref="K53:AE53"/>
    <mergeCell ref="K52:AE52"/>
    <mergeCell ref="AG56:BA56"/>
    <mergeCell ref="K51:AE51"/>
    <mergeCell ref="AG54:BA54"/>
    <mergeCell ref="AG53:BA53"/>
    <mergeCell ref="AG52:BA52"/>
    <mergeCell ref="AG51:BA51"/>
    <mergeCell ref="G35:J35"/>
    <mergeCell ref="G34:J34"/>
    <mergeCell ref="G57:J57"/>
    <mergeCell ref="G33:J33"/>
    <mergeCell ref="G32:J32"/>
    <mergeCell ref="AE19:AY19"/>
    <mergeCell ref="F19:Z19"/>
    <mergeCell ref="AN11:AV11"/>
    <mergeCell ref="X11:AB11"/>
    <mergeCell ref="AC11:AH11"/>
    <mergeCell ref="AI11:AM11"/>
    <mergeCell ref="B14:G14"/>
    <mergeCell ref="B32:C32"/>
    <mergeCell ref="K30:AE30"/>
    <mergeCell ref="AG31:BA31"/>
    <mergeCell ref="B30:C30"/>
    <mergeCell ref="B28:C28"/>
    <mergeCell ref="G31:J31"/>
    <mergeCell ref="G30:J30"/>
    <mergeCell ref="G28:J28"/>
    <mergeCell ref="G29:J29"/>
    <mergeCell ref="B31:C31"/>
    <mergeCell ref="B29:C29"/>
    <mergeCell ref="B8:AT8"/>
    <mergeCell ref="B4:AT4"/>
    <mergeCell ref="B3:AT3"/>
    <mergeCell ref="AE18:AY18"/>
    <mergeCell ref="F18:Z18"/>
    <mergeCell ref="H11:K11"/>
    <mergeCell ref="U11:V11"/>
    <mergeCell ref="B6:AT6"/>
    <mergeCell ref="H14:K14"/>
    <mergeCell ref="U14:V14"/>
    <mergeCell ref="AW11:BA11"/>
    <mergeCell ref="B11:G11"/>
    <mergeCell ref="F20:Z20"/>
    <mergeCell ref="F22:Z22"/>
    <mergeCell ref="K28:BA28"/>
    <mergeCell ref="K29:AE29"/>
    <mergeCell ref="K39:AE39"/>
    <mergeCell ref="K38:AE38"/>
    <mergeCell ref="K37:AE37"/>
    <mergeCell ref="K36:AE36"/>
    <mergeCell ref="K35:AE35"/>
    <mergeCell ref="K34:AE34"/>
    <mergeCell ref="AE24:AY24"/>
    <mergeCell ref="AE23:AY23"/>
    <mergeCell ref="AE22:AY22"/>
    <mergeCell ref="AE21:AY21"/>
    <mergeCell ref="F24:Z24"/>
    <mergeCell ref="F23:Z23"/>
    <mergeCell ref="F21:Z21"/>
    <mergeCell ref="AE20:AY20"/>
    <mergeCell ref="G38:J38"/>
    <mergeCell ref="AG50:BA50"/>
    <mergeCell ref="AG49:BA49"/>
    <mergeCell ref="AG48:BA48"/>
    <mergeCell ref="AG47:BA47"/>
    <mergeCell ref="AG45:BA45"/>
    <mergeCell ref="K33:AE33"/>
    <mergeCell ref="K32:AE32"/>
    <mergeCell ref="K44:AE44"/>
    <mergeCell ref="K43:AE43"/>
    <mergeCell ref="K42:AE42"/>
    <mergeCell ref="K50:AE50"/>
    <mergeCell ref="K49:AE49"/>
    <mergeCell ref="K48:AE48"/>
    <mergeCell ref="K47:AE47"/>
    <mergeCell ref="K46:AE46"/>
    <mergeCell ref="AG46:BA46"/>
    <mergeCell ref="K41:AE41"/>
    <mergeCell ref="K40:AE40"/>
    <mergeCell ref="AG30:BA30"/>
    <mergeCell ref="AG29:BA29"/>
    <mergeCell ref="AG44:BA44"/>
    <mergeCell ref="AG43:BA43"/>
    <mergeCell ref="AG42:BA42"/>
    <mergeCell ref="AG41:BA41"/>
    <mergeCell ref="AG40:BA40"/>
    <mergeCell ref="AG39:BA39"/>
    <mergeCell ref="AG38:BA38"/>
    <mergeCell ref="AG37:BA37"/>
    <mergeCell ref="AG34:BA34"/>
    <mergeCell ref="AG33:BA33"/>
    <mergeCell ref="AG32:BA32"/>
    <mergeCell ref="AG36:BA36"/>
    <mergeCell ref="AG35:BA35"/>
    <mergeCell ref="L69:AF69"/>
    <mergeCell ref="K119:AF119"/>
    <mergeCell ref="K118:AF118"/>
    <mergeCell ref="K117:AF117"/>
    <mergeCell ref="K116:AF116"/>
    <mergeCell ref="AD112:AX112"/>
    <mergeCell ref="AD101:AX101"/>
    <mergeCell ref="H101:AB101"/>
    <mergeCell ref="AD97:AX97"/>
    <mergeCell ref="H97:AB97"/>
    <mergeCell ref="L86:AF86"/>
    <mergeCell ref="L85:AF85"/>
    <mergeCell ref="L84:AF84"/>
    <mergeCell ref="L73:AF73"/>
    <mergeCell ref="L71:AF71"/>
    <mergeCell ref="L70:AF70"/>
    <mergeCell ref="J84:K84"/>
    <mergeCell ref="J85:K85"/>
    <mergeCell ref="J83:AF83"/>
    <mergeCell ref="H107:AB107"/>
    <mergeCell ref="AJ71:AL71"/>
    <mergeCell ref="AJ70:AL70"/>
    <mergeCell ref="AG73:AI73"/>
    <mergeCell ref="AG72:AI72"/>
    <mergeCell ref="AG71:AI71"/>
    <mergeCell ref="AG70:AI70"/>
    <mergeCell ref="AG84:AI84"/>
    <mergeCell ref="AJ84:AL84"/>
    <mergeCell ref="AJ85:AL85"/>
    <mergeCell ref="AV70:AX70"/>
    <mergeCell ref="AS71:AU71"/>
    <mergeCell ref="AS70:AU70"/>
    <mergeCell ref="AV72:AX72"/>
    <mergeCell ref="AG60:AI67"/>
    <mergeCell ref="AJ60:AL67"/>
    <mergeCell ref="AV69:AX69"/>
    <mergeCell ref="AV68:AX68"/>
    <mergeCell ref="AG69:AI69"/>
    <mergeCell ref="AG68:AI68"/>
    <mergeCell ref="AJ69:AL69"/>
    <mergeCell ref="AJ68:AL68"/>
    <mergeCell ref="AS69:AU69"/>
    <mergeCell ref="AM60:AO67"/>
    <mergeCell ref="AP60:AR67"/>
    <mergeCell ref="AM70:AO70"/>
    <mergeCell ref="AP70:AR70"/>
    <mergeCell ref="AM69:AO69"/>
    <mergeCell ref="AP69:AR69"/>
    <mergeCell ref="AM68:AO68"/>
    <mergeCell ref="AV84:AX84"/>
    <mergeCell ref="AV86:AX86"/>
    <mergeCell ref="AS86:AU86"/>
    <mergeCell ref="AM72:AO72"/>
    <mergeCell ref="AP72:AR72"/>
    <mergeCell ref="AM73:AO73"/>
    <mergeCell ref="AP73:AR73"/>
    <mergeCell ref="AG76:AI83"/>
    <mergeCell ref="AJ76:AL83"/>
    <mergeCell ref="AM76:AO83"/>
    <mergeCell ref="AP76:AR83"/>
    <mergeCell ref="AJ73:AL73"/>
    <mergeCell ref="AG87:AI87"/>
    <mergeCell ref="AW3:BE3"/>
    <mergeCell ref="AS89:AU89"/>
    <mergeCell ref="AJ87:AL87"/>
    <mergeCell ref="AM87:AO87"/>
    <mergeCell ref="AP87:AR87"/>
    <mergeCell ref="AJ88:AL88"/>
    <mergeCell ref="AM88:AO88"/>
    <mergeCell ref="AG86:AI86"/>
    <mergeCell ref="AJ86:AL86"/>
    <mergeCell ref="AM86:AO86"/>
    <mergeCell ref="AP86:AR86"/>
    <mergeCell ref="AV89:AX89"/>
    <mergeCell ref="AG89:AI89"/>
    <mergeCell ref="AJ89:AL89"/>
    <mergeCell ref="AM89:AO89"/>
    <mergeCell ref="AP89:AR89"/>
    <mergeCell ref="AS87:AU87"/>
    <mergeCell ref="AM84:AO84"/>
    <mergeCell ref="AP84:AR84"/>
    <mergeCell ref="AV87:AX87"/>
    <mergeCell ref="AS76:AU83"/>
    <mergeCell ref="AV76:AX83"/>
    <mergeCell ref="AS84:AU84"/>
    <mergeCell ref="AP88:AR88"/>
    <mergeCell ref="AS88:AU88"/>
    <mergeCell ref="AI93:AM93"/>
    <mergeCell ref="H93:K93"/>
    <mergeCell ref="U93:V93"/>
    <mergeCell ref="X93:AB93"/>
    <mergeCell ref="AC93:AH93"/>
    <mergeCell ref="AG88:AI88"/>
    <mergeCell ref="AV88:AX88"/>
    <mergeCell ref="D34:F34"/>
    <mergeCell ref="D35:F35"/>
    <mergeCell ref="D36:F36"/>
    <mergeCell ref="D37:F37"/>
    <mergeCell ref="D38:F38"/>
    <mergeCell ref="D39:F39"/>
    <mergeCell ref="D28:F28"/>
    <mergeCell ref="D29:F29"/>
    <mergeCell ref="D30:F30"/>
    <mergeCell ref="D31:F31"/>
    <mergeCell ref="D32:F32"/>
    <mergeCell ref="D33:F33"/>
    <mergeCell ref="D53:F53"/>
    <mergeCell ref="D54:F54"/>
    <mergeCell ref="D55:F55"/>
    <mergeCell ref="D56:F56"/>
    <mergeCell ref="D57:F57"/>
    <mergeCell ref="D58:F58"/>
    <mergeCell ref="D46:F46"/>
    <mergeCell ref="D47:F47"/>
    <mergeCell ref="D48:F48"/>
    <mergeCell ref="D49:F49"/>
    <mergeCell ref="D50:F50"/>
    <mergeCell ref="D51:F51"/>
  </mergeCells>
  <phoneticPr fontId="2" type="noConversion"/>
  <conditionalFormatting sqref="H101 H111 H106 H96 K29:K58">
    <cfRule type="expression" dxfId="127" priority="1" stopIfTrue="1">
      <formula>AND(AY29&gt;BB29,AY29&lt;&gt;"",BB29&lt;&gt;"")</formula>
    </cfRule>
    <cfRule type="expression" dxfId="126" priority="2" stopIfTrue="1">
      <formula>AND(AY29=BB29,AY29&lt;&gt;"",BB29&lt;&gt;"")</formula>
    </cfRule>
    <cfRule type="expression" dxfId="125" priority="3" stopIfTrue="1">
      <formula>AND(AY29&lt;BB29,AY29&lt;&gt;"",BB29&lt;&gt;"")</formula>
    </cfRule>
  </conditionalFormatting>
  <conditionalFormatting sqref="AD101 AD106 AD111 AD96 AG29:AG58">
    <cfRule type="expression" dxfId="124" priority="4" stopIfTrue="1">
      <formula>AND(BB29&gt;AY29,AY29&lt;&gt;"",BB29&lt;&gt;"")</formula>
    </cfRule>
    <cfRule type="expression" dxfId="123" priority="5" stopIfTrue="1">
      <formula>AND(BB29=AY29,AY29&lt;&gt;"",BB29&lt;&gt;"")</formula>
    </cfRule>
    <cfRule type="expression" dxfId="122" priority="6" stopIfTrue="1">
      <formula>AND(BB29&lt;AY29,AY29&lt;&gt;"",BB29&lt;&gt;"")</formula>
    </cfRule>
  </conditionalFormatting>
  <conditionalFormatting sqref="BB29:BD58 AY96:BA96 AY101:BA101 AY106:BA106 AY111:BA111">
    <cfRule type="expression" dxfId="121" priority="7" stopIfTrue="1">
      <formula>AND(BB29&lt;&gt;"",ISBLANK(AY29))</formula>
    </cfRule>
    <cfRule type="expression" dxfId="120" priority="8" stopIfTrue="1">
      <formula>ISBLANK(AY29)</formula>
    </cfRule>
  </conditionalFormatting>
  <conditionalFormatting sqref="BE29:BF58 BB96:BC96 BB101:BC101 BB106:BC106 BB111:BC111">
    <cfRule type="expression" dxfId="119" priority="9" stopIfTrue="1">
      <formula>AND(AY29&lt;&gt;"",ISBLANK(BB29))</formula>
    </cfRule>
    <cfRule type="expression" dxfId="118" priority="10" stopIfTrue="1">
      <formula>ISBLANK(BB29)</formula>
    </cfRule>
  </conditionalFormatting>
  <conditionalFormatting sqref="BI82 J82:AF82 AY82 AS74:AX75 AY74:BI81 L74:L81 AG73:BQ73">
    <cfRule type="expression" dxfId="117" priority="11" stopIfTrue="1">
      <formula>$J$73=""</formula>
    </cfRule>
  </conditionalFormatting>
  <conditionalFormatting sqref="BB82:BH82 AG89:BQ89">
    <cfRule type="expression" dxfId="116" priority="12" stopIfTrue="1">
      <formula>$J$89=""</formula>
    </cfRule>
  </conditionalFormatting>
  <conditionalFormatting sqref="L68:AF68">
    <cfRule type="expression" dxfId="115" priority="13" stopIfTrue="1">
      <formula>$AY$68=""</formula>
    </cfRule>
    <cfRule type="expression" dxfId="114" priority="14" stopIfTrue="1">
      <formula>$J$69=""</formula>
    </cfRule>
  </conditionalFormatting>
  <conditionalFormatting sqref="L69:AF69">
    <cfRule type="expression" dxfId="113" priority="15" stopIfTrue="1">
      <formula>$AY$69=""</formula>
    </cfRule>
    <cfRule type="expression" dxfId="112" priority="16" stopIfTrue="1">
      <formula>$J$69=""</formula>
    </cfRule>
    <cfRule type="expression" dxfId="111" priority="17" stopIfTrue="1">
      <formula>$J$70=""</formula>
    </cfRule>
  </conditionalFormatting>
  <conditionalFormatting sqref="L70:AF70">
    <cfRule type="expression" dxfId="110" priority="18" stopIfTrue="1">
      <formula>$AY$70=""</formula>
    </cfRule>
    <cfRule type="expression" dxfId="109" priority="19" stopIfTrue="1">
      <formula>$J$70=""</formula>
    </cfRule>
    <cfRule type="expression" dxfId="108" priority="20" stopIfTrue="1">
      <formula>$J$71=""</formula>
    </cfRule>
  </conditionalFormatting>
  <conditionalFormatting sqref="L71:AF71">
    <cfRule type="expression" dxfId="107" priority="21" stopIfTrue="1">
      <formula>$AY$71=""</formula>
    </cfRule>
    <cfRule type="expression" dxfId="106" priority="22" stopIfTrue="1">
      <formula>$J$71=""</formula>
    </cfRule>
    <cfRule type="expression" dxfId="105" priority="23" stopIfTrue="1">
      <formula>$J$72=""</formula>
    </cfRule>
  </conditionalFormatting>
  <conditionalFormatting sqref="L72:AF72">
    <cfRule type="expression" dxfId="104" priority="24" stopIfTrue="1">
      <formula>$AY$72=""</formula>
    </cfRule>
    <cfRule type="expression" dxfId="103" priority="25" stopIfTrue="1">
      <formula>$J$72=""</formula>
    </cfRule>
    <cfRule type="expression" dxfId="102" priority="26" stopIfTrue="1">
      <formula>$J$73=""</formula>
    </cfRule>
  </conditionalFormatting>
  <conditionalFormatting sqref="L73:AF73">
    <cfRule type="expression" dxfId="101" priority="27" stopIfTrue="1">
      <formula>$AY$73=""</formula>
    </cfRule>
    <cfRule type="expression" dxfId="100" priority="28" stopIfTrue="1">
      <formula>$J$73=""</formula>
    </cfRule>
  </conditionalFormatting>
  <conditionalFormatting sqref="L84:AF84">
    <cfRule type="expression" dxfId="99" priority="29" stopIfTrue="1">
      <formula>$AY$84=""</formula>
    </cfRule>
    <cfRule type="expression" dxfId="98" priority="30" stopIfTrue="1">
      <formula>$J$85=""</formula>
    </cfRule>
  </conditionalFormatting>
  <conditionalFormatting sqref="L85:AF85">
    <cfRule type="expression" dxfId="97" priority="31" stopIfTrue="1">
      <formula>$AY$85=""</formula>
    </cfRule>
    <cfRule type="expression" dxfId="96" priority="32" stopIfTrue="1">
      <formula>$J$85=""</formula>
    </cfRule>
    <cfRule type="expression" dxfId="95" priority="33" stopIfTrue="1">
      <formula>$J$86=""</formula>
    </cfRule>
  </conditionalFormatting>
  <conditionalFormatting sqref="L86:AF86">
    <cfRule type="expression" dxfId="94" priority="34" stopIfTrue="1">
      <formula>$AY$86=""</formula>
    </cfRule>
    <cfRule type="expression" dxfId="93" priority="35" stopIfTrue="1">
      <formula>$J$86=""</formula>
    </cfRule>
    <cfRule type="expression" dxfId="92" priority="36" stopIfTrue="1">
      <formula>$J$87=""</formula>
    </cfRule>
  </conditionalFormatting>
  <conditionalFormatting sqref="L87:AF87">
    <cfRule type="expression" dxfId="91" priority="37" stopIfTrue="1">
      <formula>$AY$87=""</formula>
    </cfRule>
    <cfRule type="expression" dxfId="90" priority="38" stopIfTrue="1">
      <formula>$J$87=""</formula>
    </cfRule>
    <cfRule type="expression" dxfId="89" priority="39" stopIfTrue="1">
      <formula>$J$88=""</formula>
    </cfRule>
  </conditionalFormatting>
  <conditionalFormatting sqref="L88:AF88">
    <cfRule type="expression" dxfId="88" priority="40" stopIfTrue="1">
      <formula>$AY$88=""</formula>
    </cfRule>
    <cfRule type="expression" dxfId="87" priority="41" stopIfTrue="1">
      <formula>$J$88=""</formula>
    </cfRule>
    <cfRule type="expression" dxfId="86" priority="42" stopIfTrue="1">
      <formula>$J$89=""</formula>
    </cfRule>
  </conditionalFormatting>
  <conditionalFormatting sqref="L89:AF89">
    <cfRule type="expression" dxfId="85" priority="43" stopIfTrue="1">
      <formula>$AY$89=""</formula>
    </cfRule>
    <cfRule type="expression" dxfId="84" priority="44" stopIfTrue="1">
      <formula>$J$89=""</formula>
    </cfRule>
  </conditionalFormatting>
  <conditionalFormatting sqref="AG68:BQ68">
    <cfRule type="expression" dxfId="83" priority="45" stopIfTrue="1">
      <formula>$J$69=""</formula>
    </cfRule>
  </conditionalFormatting>
  <conditionalFormatting sqref="AG69:BQ69">
    <cfRule type="expression" dxfId="82" priority="46" stopIfTrue="1">
      <formula>$J$69=""</formula>
    </cfRule>
    <cfRule type="expression" dxfId="81" priority="47" stopIfTrue="1">
      <formula>$J$70=""</formula>
    </cfRule>
  </conditionalFormatting>
  <conditionalFormatting sqref="AG70:BQ70">
    <cfRule type="expression" dxfId="80" priority="48" stopIfTrue="1">
      <formula>$J$70=""</formula>
    </cfRule>
    <cfRule type="expression" dxfId="79" priority="49" stopIfTrue="1">
      <formula>$J$71=""</formula>
    </cfRule>
  </conditionalFormatting>
  <conditionalFormatting sqref="AG71:BQ71">
    <cfRule type="expression" dxfId="78" priority="50" stopIfTrue="1">
      <formula>$J$71=""</formula>
    </cfRule>
    <cfRule type="expression" dxfId="77" priority="51" stopIfTrue="1">
      <formula>$J$72=""</formula>
    </cfRule>
  </conditionalFormatting>
  <conditionalFormatting sqref="AG72:BQ72">
    <cfRule type="expression" dxfId="76" priority="52" stopIfTrue="1">
      <formula>$J$72=""</formula>
    </cfRule>
    <cfRule type="expression" dxfId="75" priority="53" stopIfTrue="1">
      <formula>$J$73=""</formula>
    </cfRule>
  </conditionalFormatting>
  <conditionalFormatting sqref="AG84:BQ84">
    <cfRule type="expression" dxfId="74" priority="54" stopIfTrue="1">
      <formula>$J$85=""</formula>
    </cfRule>
  </conditionalFormatting>
  <conditionalFormatting sqref="AG85:BQ85">
    <cfRule type="expression" dxfId="73" priority="55" stopIfTrue="1">
      <formula>$J$85=""</formula>
    </cfRule>
    <cfRule type="expression" dxfId="72" priority="56" stopIfTrue="1">
      <formula>$J$86=""</formula>
    </cfRule>
  </conditionalFormatting>
  <conditionalFormatting sqref="AG86:BQ86">
    <cfRule type="expression" dxfId="71" priority="57" stopIfTrue="1">
      <formula>$J$86=""</formula>
    </cfRule>
    <cfRule type="expression" dxfId="70" priority="58" stopIfTrue="1">
      <formula>$J$87=""</formula>
    </cfRule>
  </conditionalFormatting>
  <conditionalFormatting sqref="AG87:BQ87">
    <cfRule type="expression" dxfId="69" priority="59" stopIfTrue="1">
      <formula>$J$87=""</formula>
    </cfRule>
    <cfRule type="expression" dxfId="68" priority="60" stopIfTrue="1">
      <formula>$J$88=""</formula>
    </cfRule>
  </conditionalFormatting>
  <conditionalFormatting sqref="AG88:BQ88">
    <cfRule type="expression" dxfId="67" priority="61" stopIfTrue="1">
      <formula>$J$88=""</formula>
    </cfRule>
    <cfRule type="expression" dxfId="66" priority="62" stopIfTrue="1">
      <formula>$J$89=""</formula>
    </cfRule>
  </conditionalFormatting>
  <conditionalFormatting sqref="J68:K73">
    <cfRule type="expression" dxfId="65" priority="63" stopIfTrue="1">
      <formula>#REF!&lt;&gt;#REF!</formula>
    </cfRule>
  </conditionalFormatting>
  <conditionalFormatting sqref="J84:K89">
    <cfRule type="expression" dxfId="64" priority="64" stopIfTrue="1">
      <formula>#REF!&lt;&gt;#REF!</formula>
    </cfRule>
  </conditionalFormatting>
  <conditionalFormatting sqref="AI11:AM13">
    <cfRule type="expression" dxfId="63" priority="65" stopIfTrue="1">
      <formula>AND($U$11=2,ISBLANK($AI$11))</formula>
    </cfRule>
    <cfRule type="expression" dxfId="62" priority="66" stopIfTrue="1">
      <formula>$AC$11=""</formula>
    </cfRule>
  </conditionalFormatting>
  <dataValidations count="3">
    <dataValidation type="list" allowBlank="1" showInputMessage="1" showErrorMessage="1" sqref="BD111:BG111 B84:E89 B68:E73 BD96:BG96 BD101:BG101 BD106:BG106">
      <formula1>$AZ$21:$AZ$24</formula1>
    </dataValidation>
    <dataValidation type="whole" operator="greaterThanOrEqual" allowBlank="1" showErrorMessage="1" errorTitle="Fehler" error="Nur Zahlen eingeben!" sqref="AY96:BC96 BB29:BF58 AI11:AM13 AW11:BA14 X11:AB14 AY111:BC111 AY106:BC106 AY101:BC101 X93:AB93 AW93:BA93">
      <formula1>0</formula1>
    </dataValidation>
    <dataValidation type="list" allowBlank="1" showInputMessage="1" showErrorMessage="1" sqref="U11:V14">
      <formula1>$B$29:$B$30</formula1>
    </dataValidation>
  </dataValidations>
  <pageMargins left="0.39370078740157483" right="0.39370078740157483" top="0.39370078740157483" bottom="0.39370078740157483" header="0" footer="0"/>
  <pageSetup paperSize="9" scale="64" orientation="portrait" horizontalDpi="300" verticalDpi="300" r:id="rId1"/>
  <headerFooter alignWithMargins="0">
    <oddFooter xml:space="preserve">&amp;C                                 &amp;R&amp;P von &amp;N </oddFooter>
  </headerFooter>
  <rowBreaks count="1" manualBreakCount="1">
    <brk id="58" max="69" man="1"/>
  </rowBreaks>
  <colBreaks count="1" manualBreakCount="1">
    <brk id="77" max="8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DU132"/>
  <sheetViews>
    <sheetView showGridLines="0" showRowColHeaders="0" tabSelected="1" zoomScaleNormal="100" workbookViewId="0">
      <selection activeCell="AY3" sqref="AY3:BF3"/>
    </sheetView>
  </sheetViews>
  <sheetFormatPr baseColWidth="10" defaultColWidth="0" defaultRowHeight="13.2" zeroHeight="1" x14ac:dyDescent="0.25"/>
  <cols>
    <col min="1" max="55" width="2.109375" style="1" customWidth="1"/>
    <col min="56" max="60" width="2.109375" style="2" customWidth="1"/>
    <col min="61" max="63" width="2.109375" style="3" customWidth="1"/>
    <col min="64" max="64" width="2.109375" style="5" customWidth="1"/>
    <col min="65" max="69" width="2.109375" style="6" customWidth="1"/>
    <col min="70" max="70" width="2.109375" style="5" customWidth="1"/>
    <col min="71" max="72" width="2.109375" style="5" hidden="1" customWidth="1"/>
    <col min="73" max="82" width="2.109375" style="6" hidden="1" customWidth="1"/>
    <col min="83" max="86" width="2.109375" style="7" hidden="1" customWidth="1"/>
    <col min="87" max="96" width="2.109375" style="2" hidden="1" customWidth="1"/>
    <col min="97" max="16384" width="2.109375" style="8" hidden="1"/>
  </cols>
  <sheetData>
    <row r="1" spans="1:115" ht="7.5" customHeight="1" x14ac:dyDescent="0.25"/>
    <row r="2" spans="1:115" ht="34.200000000000003" x14ac:dyDescent="0.25">
      <c r="A2" s="8"/>
      <c r="B2" s="473" t="str">
        <f>Ergebniseingabe!B2</f>
        <v>TV Wallau</v>
      </c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473"/>
      <c r="AT2" s="473"/>
      <c r="AU2" s="473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1:115" s="11" customFormat="1" ht="27.6" x14ac:dyDescent="0.25">
      <c r="B3" s="457" t="str">
        <f>Ergebniseingabe!B3</f>
        <v>Fußball Hallenturnier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  <c r="AD3" s="457"/>
      <c r="AE3" s="457"/>
      <c r="AF3" s="457"/>
      <c r="AG3" s="457"/>
      <c r="AH3" s="457"/>
      <c r="AI3" s="457"/>
      <c r="AJ3" s="457"/>
      <c r="AK3" s="457"/>
      <c r="AL3" s="457"/>
      <c r="AM3" s="457"/>
      <c r="AN3" s="457"/>
      <c r="AO3" s="457"/>
      <c r="AP3" s="457"/>
      <c r="AQ3" s="457"/>
      <c r="AR3" s="457"/>
      <c r="AS3" s="457"/>
      <c r="AT3" s="457"/>
      <c r="AU3" s="457"/>
      <c r="AY3" s="162" t="s">
        <v>0</v>
      </c>
      <c r="AZ3" s="162"/>
      <c r="BA3" s="162"/>
      <c r="BB3" s="162"/>
      <c r="BC3" s="162"/>
      <c r="BD3" s="162"/>
      <c r="BE3" s="162"/>
      <c r="BF3" s="162"/>
      <c r="BI3" s="12"/>
      <c r="BJ3" s="12"/>
      <c r="BK3" s="12"/>
      <c r="BL3" s="14"/>
      <c r="BM3" s="15"/>
      <c r="BN3" s="15"/>
      <c r="BO3" s="15"/>
      <c r="BP3" s="15"/>
      <c r="BQ3" s="15"/>
      <c r="BR3" s="14"/>
      <c r="BS3" s="14"/>
      <c r="BT3" s="14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6"/>
      <c r="CF3" s="16"/>
      <c r="CG3" s="16"/>
      <c r="CH3" s="16"/>
      <c r="CI3" s="17"/>
      <c r="CJ3" s="17"/>
      <c r="CK3" s="17"/>
      <c r="CL3" s="17"/>
      <c r="CM3" s="17"/>
      <c r="CN3" s="17"/>
      <c r="CO3" s="17"/>
      <c r="CP3" s="17"/>
      <c r="CQ3" s="17"/>
      <c r="CR3" s="17"/>
    </row>
    <row r="4" spans="1:115" s="18" customFormat="1" ht="15" x14ac:dyDescent="0.25">
      <c r="B4" s="474" t="str">
        <f>IF(Ergebniseingabe!B4="","",Ergebniseingabe!B4)</f>
        <v xml:space="preserve">mit Zuschauerspiel um 14.00 Uhr </v>
      </c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4"/>
      <c r="V4" s="474"/>
      <c r="W4" s="474"/>
      <c r="X4" s="474"/>
      <c r="Y4" s="474"/>
      <c r="Z4" s="474"/>
      <c r="AA4" s="474"/>
      <c r="AB4" s="474"/>
      <c r="AC4" s="474"/>
      <c r="AD4" s="474"/>
      <c r="AE4" s="474"/>
      <c r="AF4" s="474"/>
      <c r="AG4" s="474"/>
      <c r="AH4" s="474"/>
      <c r="AI4" s="474"/>
      <c r="AJ4" s="474"/>
      <c r="AK4" s="474"/>
      <c r="AL4" s="474"/>
      <c r="AM4" s="474"/>
      <c r="AN4" s="474"/>
      <c r="AO4" s="474"/>
      <c r="AP4" s="474"/>
      <c r="AQ4" s="474"/>
      <c r="AR4" s="474"/>
      <c r="AS4" s="474"/>
      <c r="AT4" s="474"/>
      <c r="AU4" s="474"/>
      <c r="BI4" s="19"/>
      <c r="BJ4" s="19"/>
      <c r="BK4" s="19"/>
      <c r="BL4" s="20"/>
      <c r="BM4" s="21"/>
      <c r="BN4" s="21"/>
      <c r="BO4" s="21"/>
      <c r="BP4" s="21"/>
      <c r="BQ4" s="21"/>
      <c r="BR4" s="20"/>
      <c r="BS4" s="20"/>
      <c r="BT4" s="20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2"/>
      <c r="CF4" s="22"/>
      <c r="CG4" s="22"/>
      <c r="CH4" s="22"/>
      <c r="CI4" s="23"/>
      <c r="CJ4" s="23"/>
      <c r="CK4" s="23"/>
      <c r="CL4" s="23"/>
      <c r="CM4" s="23"/>
      <c r="CN4" s="23"/>
      <c r="CO4" s="23"/>
      <c r="CP4" s="23"/>
      <c r="CQ4" s="23"/>
      <c r="CR4" s="23"/>
    </row>
    <row r="5" spans="1:115" s="18" customFormat="1" ht="6.3" customHeight="1" x14ac:dyDescent="0.25"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3"/>
      <c r="BE5" s="23"/>
      <c r="BF5" s="23"/>
      <c r="BG5" s="23"/>
      <c r="BH5" s="23"/>
      <c r="BI5" s="19"/>
      <c r="BJ5" s="19"/>
      <c r="BK5" s="19"/>
      <c r="BL5" s="20"/>
      <c r="BM5" s="21"/>
      <c r="BN5" s="21"/>
      <c r="BO5" s="21"/>
      <c r="BP5" s="21"/>
      <c r="BQ5" s="21"/>
      <c r="BR5" s="20"/>
      <c r="BS5" s="20"/>
      <c r="BT5" s="20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2"/>
      <c r="CF5" s="22"/>
      <c r="CG5" s="22"/>
      <c r="CH5" s="22"/>
      <c r="CI5" s="23"/>
      <c r="CJ5" s="23"/>
      <c r="CK5" s="23"/>
      <c r="CL5" s="23"/>
      <c r="CM5" s="23"/>
      <c r="CN5" s="23"/>
      <c r="CO5" s="23"/>
      <c r="CP5" s="23"/>
      <c r="CQ5" s="23"/>
      <c r="CR5" s="23"/>
    </row>
    <row r="6" spans="1:115" s="18" customFormat="1" ht="15.6" x14ac:dyDescent="0.25">
      <c r="B6" s="475">
        <f>Ergebniseingabe!B6</f>
        <v>42007</v>
      </c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5"/>
      <c r="R6" s="475"/>
      <c r="S6" s="475"/>
      <c r="T6" s="475"/>
      <c r="U6" s="475"/>
      <c r="V6" s="475"/>
      <c r="W6" s="475"/>
      <c r="X6" s="475"/>
      <c r="Y6" s="475"/>
      <c r="Z6" s="475"/>
      <c r="AA6" s="475"/>
      <c r="AB6" s="475"/>
      <c r="AC6" s="475"/>
      <c r="AD6" s="475"/>
      <c r="AE6" s="475"/>
      <c r="AF6" s="475"/>
      <c r="AG6" s="475"/>
      <c r="AH6" s="475"/>
      <c r="AI6" s="475"/>
      <c r="AJ6" s="475"/>
      <c r="AK6" s="475"/>
      <c r="AL6" s="475"/>
      <c r="AM6" s="475"/>
      <c r="AN6" s="475"/>
      <c r="AO6" s="475"/>
      <c r="AP6" s="475"/>
      <c r="AQ6" s="475"/>
      <c r="AR6" s="475"/>
      <c r="AS6" s="475"/>
      <c r="AT6" s="475"/>
      <c r="AU6" s="475"/>
      <c r="AV6" s="26"/>
      <c r="AW6" s="26"/>
      <c r="AX6" s="26"/>
      <c r="AY6" s="26"/>
      <c r="AZ6" s="26"/>
      <c r="BA6" s="26"/>
      <c r="BB6" s="24"/>
      <c r="BC6" s="24"/>
      <c r="BD6" s="23"/>
      <c r="BE6" s="23"/>
      <c r="BF6" s="23"/>
      <c r="BG6" s="23"/>
      <c r="BH6" s="23"/>
      <c r="BI6" s="19"/>
      <c r="BJ6" s="19"/>
      <c r="BK6" s="19"/>
      <c r="BL6" s="20"/>
      <c r="BM6" s="21"/>
      <c r="BN6" s="21"/>
      <c r="BO6" s="21"/>
      <c r="BP6" s="21"/>
      <c r="BQ6" s="21"/>
      <c r="BR6" s="20"/>
      <c r="BS6" s="20"/>
      <c r="BT6" s="20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2"/>
      <c r="CF6" s="22"/>
      <c r="CG6" s="22"/>
      <c r="CH6" s="22"/>
      <c r="CI6" s="23"/>
      <c r="CJ6" s="23"/>
      <c r="CK6" s="23"/>
      <c r="CL6" s="23"/>
      <c r="CM6" s="23"/>
      <c r="CN6" s="23"/>
      <c r="CO6" s="23"/>
      <c r="CP6" s="23"/>
      <c r="CQ6" s="23"/>
      <c r="CR6" s="23"/>
    </row>
    <row r="7" spans="1:115" s="18" customFormat="1" ht="6.3" customHeight="1" x14ac:dyDescent="0.25"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3"/>
      <c r="BE7" s="23"/>
      <c r="BF7" s="23"/>
      <c r="BG7" s="23"/>
      <c r="BH7" s="23"/>
      <c r="BI7" s="19"/>
      <c r="BJ7" s="19"/>
      <c r="BK7" s="19"/>
      <c r="BL7" s="20"/>
      <c r="BM7" s="21"/>
      <c r="BN7" s="21"/>
      <c r="BO7" s="21"/>
      <c r="BP7" s="21"/>
      <c r="BQ7" s="21"/>
      <c r="BR7" s="20"/>
      <c r="BS7" s="20"/>
      <c r="BT7" s="20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2"/>
      <c r="CF7" s="22"/>
      <c r="CG7" s="22"/>
      <c r="CH7" s="22"/>
      <c r="CI7" s="23"/>
      <c r="CJ7" s="23"/>
      <c r="CK7" s="23"/>
      <c r="CL7" s="23"/>
      <c r="CM7" s="23"/>
      <c r="CN7" s="23"/>
      <c r="CO7" s="23"/>
      <c r="CP7" s="23"/>
      <c r="CQ7" s="23"/>
      <c r="CR7" s="23"/>
    </row>
    <row r="8" spans="1:115" s="18" customFormat="1" ht="15.6" x14ac:dyDescent="0.25">
      <c r="B8" s="476" t="str">
        <f>Ergebniseingabe!B8</f>
        <v>in der  Ländcheshalle Wallau</v>
      </c>
      <c r="C8" s="476"/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476"/>
      <c r="P8" s="476"/>
      <c r="Q8" s="476"/>
      <c r="R8" s="476"/>
      <c r="S8" s="476"/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  <c r="AF8" s="476"/>
      <c r="AG8" s="476"/>
      <c r="AH8" s="476"/>
      <c r="AI8" s="476"/>
      <c r="AJ8" s="476"/>
      <c r="AK8" s="476"/>
      <c r="AL8" s="476"/>
      <c r="AM8" s="476"/>
      <c r="AN8" s="476"/>
      <c r="AO8" s="476"/>
      <c r="AP8" s="476"/>
      <c r="AQ8" s="476"/>
      <c r="AR8" s="476"/>
      <c r="AS8" s="476"/>
      <c r="AT8" s="476"/>
      <c r="AU8" s="476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19"/>
      <c r="BJ8" s="19"/>
      <c r="BK8" s="19"/>
      <c r="BL8" s="20"/>
      <c r="BM8" s="21"/>
      <c r="BN8" s="21"/>
      <c r="BO8" s="21"/>
      <c r="BP8" s="21"/>
      <c r="BQ8" s="21"/>
      <c r="BR8" s="20"/>
      <c r="BS8" s="20"/>
      <c r="BT8" s="20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2"/>
      <c r="CF8" s="22"/>
      <c r="CG8" s="22"/>
      <c r="CH8" s="22"/>
      <c r="CI8" s="23"/>
      <c r="CJ8" s="23"/>
      <c r="CK8" s="23"/>
      <c r="CL8" s="23"/>
      <c r="CM8" s="23"/>
      <c r="CN8" s="23"/>
      <c r="CO8" s="23"/>
      <c r="CP8" s="23"/>
      <c r="CQ8" s="23"/>
      <c r="CR8" s="23"/>
    </row>
    <row r="9" spans="1:115" s="18" customFormat="1" ht="6.3" customHeight="1" x14ac:dyDescent="0.25">
      <c r="BD9" s="23"/>
      <c r="BE9" s="23"/>
      <c r="BF9" s="23"/>
      <c r="BG9" s="23"/>
      <c r="BH9" s="23"/>
      <c r="BI9" s="19"/>
      <c r="BJ9" s="19"/>
      <c r="BK9" s="19"/>
      <c r="BL9" s="20"/>
      <c r="BM9" s="21"/>
      <c r="BN9" s="21"/>
      <c r="BO9" s="21"/>
      <c r="BP9" s="21"/>
      <c r="BQ9" s="21"/>
      <c r="BR9" s="20"/>
      <c r="BS9" s="20"/>
      <c r="BT9" s="20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2"/>
      <c r="CF9" s="22"/>
      <c r="CG9" s="22"/>
      <c r="CH9" s="22"/>
      <c r="CI9" s="23"/>
      <c r="CJ9" s="23"/>
      <c r="CK9" s="23"/>
      <c r="CL9" s="23"/>
      <c r="CM9" s="23"/>
      <c r="CN9" s="23"/>
      <c r="CO9" s="23"/>
      <c r="CP9" s="23"/>
      <c r="CQ9" s="23"/>
      <c r="CR9" s="23"/>
    </row>
    <row r="10" spans="1:115" s="29" customFormat="1" ht="13.8" x14ac:dyDescent="0.25">
      <c r="B10" s="242" t="s">
        <v>49</v>
      </c>
      <c r="C10" s="242"/>
      <c r="D10" s="242"/>
      <c r="E10" s="242"/>
      <c r="F10" s="242"/>
      <c r="G10" s="242"/>
      <c r="H10" s="238">
        <f>Ergebniseingabe!H11</f>
        <v>0.41666666666666669</v>
      </c>
      <c r="I10" s="238"/>
      <c r="J10" s="238"/>
      <c r="K10" s="238"/>
      <c r="L10" s="29" t="s">
        <v>1</v>
      </c>
      <c r="T10" s="30" t="s">
        <v>2</v>
      </c>
      <c r="U10" s="239">
        <f>Ergebniseingabe!U11</f>
        <v>1</v>
      </c>
      <c r="V10" s="239"/>
      <c r="W10" s="31" t="s">
        <v>3</v>
      </c>
      <c r="X10" s="246">
        <f>Ergebniseingabe!X11</f>
        <v>13</v>
      </c>
      <c r="Y10" s="246"/>
      <c r="Z10" s="246"/>
      <c r="AA10" s="246"/>
      <c r="AB10" s="246"/>
      <c r="AC10" s="158" t="str">
        <f>Ergebniseingabe!AC11</f>
        <v/>
      </c>
      <c r="AD10" s="158"/>
      <c r="AE10" s="158"/>
      <c r="AF10" s="158"/>
      <c r="AG10" s="158"/>
      <c r="AH10" s="158"/>
      <c r="AI10" s="246" t="str">
        <f>IF(Ergebniseingabe!AI11="","",Ergebniseingabe!AI11)</f>
        <v/>
      </c>
      <c r="AJ10" s="246"/>
      <c r="AK10" s="246"/>
      <c r="AL10" s="246"/>
      <c r="AM10" s="246"/>
      <c r="AN10" s="242" t="s">
        <v>4</v>
      </c>
      <c r="AO10" s="242"/>
      <c r="AP10" s="242"/>
      <c r="AQ10" s="242"/>
      <c r="AR10" s="242"/>
      <c r="AS10" s="242"/>
      <c r="AT10" s="242"/>
      <c r="AU10" s="242"/>
      <c r="AV10" s="242"/>
      <c r="AW10" s="241">
        <f>Ergebniseingabe!AW11</f>
        <v>2</v>
      </c>
      <c r="AX10" s="241"/>
      <c r="AY10" s="241"/>
      <c r="AZ10" s="241"/>
      <c r="BA10" s="241"/>
      <c r="BB10" s="32"/>
      <c r="BC10" s="32"/>
      <c r="BD10" s="32"/>
      <c r="BE10" s="33"/>
      <c r="BF10" s="33"/>
      <c r="BG10" s="33"/>
      <c r="BH10" s="34"/>
      <c r="BI10" s="34"/>
      <c r="BJ10" s="25"/>
      <c r="BK10" s="25"/>
      <c r="BL10" s="124"/>
      <c r="BM10" s="124"/>
      <c r="BN10" s="124"/>
      <c r="BO10" s="125"/>
      <c r="BP10" s="125"/>
      <c r="BQ10" s="125"/>
      <c r="BR10" s="34"/>
      <c r="BS10" s="34"/>
      <c r="BT10" s="34"/>
      <c r="BU10" s="34"/>
      <c r="BV10" s="34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</row>
    <row r="11" spans="1:115" ht="9.4499999999999993" customHeight="1" x14ac:dyDescent="0.25"/>
    <row r="12" spans="1:115" ht="6.3" customHeight="1" x14ac:dyDescent="0.25"/>
    <row r="13" spans="1:115" x14ac:dyDescent="0.25">
      <c r="B13" s="8"/>
      <c r="C13" s="36" t="s">
        <v>5</v>
      </c>
    </row>
    <row r="14" spans="1:115" ht="6.3" customHeight="1" thickBot="1" x14ac:dyDescent="0.3"/>
    <row r="15" spans="1:115" ht="16.2" thickBot="1" x14ac:dyDescent="0.3">
      <c r="A15" s="8"/>
      <c r="C15" s="235" t="str">
        <f>Ergebniseingabe!F18</f>
        <v>Gruppe A</v>
      </c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7"/>
      <c r="AB15" s="232" t="str">
        <f>Ergebniseingabe!AE18</f>
        <v>Gruppe B</v>
      </c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4"/>
      <c r="AW15" s="2"/>
      <c r="AX15" s="2"/>
      <c r="AY15" s="2"/>
      <c r="AZ15" s="2"/>
      <c r="BA15" s="2"/>
      <c r="BB15" s="3"/>
      <c r="BC15" s="3"/>
      <c r="BD15" s="3"/>
      <c r="BE15" s="5"/>
      <c r="BF15" s="5"/>
      <c r="BG15" s="5"/>
      <c r="BH15" s="6"/>
      <c r="BI15" s="6"/>
      <c r="BJ15" s="6"/>
      <c r="BK15" s="6"/>
      <c r="BL15" s="6"/>
      <c r="BN15" s="5"/>
      <c r="BO15" s="5"/>
      <c r="BP15" s="5"/>
      <c r="BR15" s="6"/>
      <c r="BS15" s="6"/>
      <c r="BT15" s="6"/>
      <c r="BX15" s="7"/>
      <c r="BY15" s="7"/>
      <c r="BZ15" s="7"/>
      <c r="CA15" s="7"/>
      <c r="CB15" s="2"/>
      <c r="CC15" s="2"/>
      <c r="CD15" s="2"/>
      <c r="CE15" s="2"/>
      <c r="CF15" s="2"/>
      <c r="CG15" s="2"/>
      <c r="CH15" s="2"/>
      <c r="CL15" s="8"/>
      <c r="CM15" s="8"/>
      <c r="CN15" s="8"/>
      <c r="CO15" s="8"/>
      <c r="CP15" s="8"/>
      <c r="CQ15" s="8"/>
      <c r="CR15" s="8"/>
    </row>
    <row r="16" spans="1:115" ht="18" customHeight="1" x14ac:dyDescent="0.25">
      <c r="A16" s="8"/>
      <c r="B16" s="37">
        <v>1</v>
      </c>
      <c r="C16" s="392" t="str">
        <f>Ergebniseingabe!F19</f>
        <v>DJK Hochheim</v>
      </c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  <c r="T16" s="393"/>
      <c r="U16" s="393"/>
      <c r="V16" s="393"/>
      <c r="W16" s="394"/>
      <c r="AA16" s="37">
        <v>1</v>
      </c>
      <c r="AB16" s="392" t="str">
        <f>Ergebniseingabe!AE19</f>
        <v>FC Schwalbach</v>
      </c>
      <c r="AC16" s="393"/>
      <c r="AD16" s="393"/>
      <c r="AE16" s="393"/>
      <c r="AF16" s="393"/>
      <c r="AG16" s="393"/>
      <c r="AH16" s="393"/>
      <c r="AI16" s="393"/>
      <c r="AJ16" s="393"/>
      <c r="AK16" s="393"/>
      <c r="AL16" s="393"/>
      <c r="AM16" s="393"/>
      <c r="AN16" s="393"/>
      <c r="AO16" s="393"/>
      <c r="AP16" s="393"/>
      <c r="AQ16" s="393"/>
      <c r="AR16" s="393"/>
      <c r="AS16" s="393"/>
      <c r="AT16" s="393"/>
      <c r="AU16" s="393"/>
      <c r="AV16" s="394"/>
      <c r="AW16" s="2"/>
      <c r="AX16" s="2"/>
      <c r="AY16" s="2"/>
      <c r="AZ16" s="2"/>
      <c r="BA16" s="2"/>
      <c r="BB16" s="3"/>
      <c r="BC16" s="3"/>
      <c r="BD16" s="3"/>
      <c r="BE16" s="5"/>
      <c r="BF16" s="5"/>
      <c r="BG16" s="5"/>
      <c r="BH16" s="6"/>
      <c r="BI16" s="6"/>
      <c r="BJ16" s="6"/>
      <c r="BK16" s="6"/>
      <c r="BL16" s="6"/>
      <c r="BN16" s="5"/>
      <c r="BO16" s="5"/>
      <c r="BP16" s="5"/>
      <c r="BR16" s="6"/>
      <c r="BS16" s="6"/>
      <c r="BT16" s="6"/>
      <c r="BX16" s="7"/>
      <c r="BY16" s="7"/>
      <c r="BZ16" s="7"/>
      <c r="CA16" s="7"/>
      <c r="CB16" s="2"/>
      <c r="CC16" s="2"/>
      <c r="CD16" s="2"/>
      <c r="CE16" s="2"/>
      <c r="CF16" s="2"/>
      <c r="CG16" s="2"/>
      <c r="CH16" s="2"/>
      <c r="CL16" s="8"/>
      <c r="CM16" s="8"/>
      <c r="CN16" s="8"/>
      <c r="CO16" s="8"/>
      <c r="CP16" s="8"/>
      <c r="CQ16" s="8"/>
      <c r="CR16" s="8"/>
    </row>
    <row r="17" spans="1:101" ht="18" customHeight="1" x14ac:dyDescent="0.25">
      <c r="A17" s="8"/>
      <c r="B17" s="37">
        <v>2</v>
      </c>
      <c r="C17" s="407" t="str">
        <f>Ergebniseingabe!F20</f>
        <v>FVGG Kastel</v>
      </c>
      <c r="D17" s="408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  <c r="W17" s="409"/>
      <c r="AA17" s="37">
        <v>2</v>
      </c>
      <c r="AB17" s="407" t="str">
        <f>Ergebniseingabe!AE20</f>
        <v>FSV Schierstein 08</v>
      </c>
      <c r="AC17" s="408"/>
      <c r="AD17" s="408"/>
      <c r="AE17" s="408"/>
      <c r="AF17" s="408"/>
      <c r="AG17" s="408"/>
      <c r="AH17" s="408"/>
      <c r="AI17" s="408"/>
      <c r="AJ17" s="408"/>
      <c r="AK17" s="408"/>
      <c r="AL17" s="408"/>
      <c r="AM17" s="408"/>
      <c r="AN17" s="408"/>
      <c r="AO17" s="408"/>
      <c r="AP17" s="408"/>
      <c r="AQ17" s="408"/>
      <c r="AR17" s="408"/>
      <c r="AS17" s="408"/>
      <c r="AT17" s="408"/>
      <c r="AU17" s="408"/>
      <c r="AV17" s="409"/>
      <c r="AW17" s="2"/>
      <c r="AX17" s="2"/>
      <c r="AY17" s="2"/>
      <c r="AZ17" s="2"/>
      <c r="BA17" s="2"/>
      <c r="BB17" s="3"/>
      <c r="BC17" s="3"/>
      <c r="BD17" s="3"/>
      <c r="BE17" s="5"/>
      <c r="BF17" s="5"/>
      <c r="BG17" s="5"/>
      <c r="BH17" s="6"/>
      <c r="BI17" s="6"/>
      <c r="BJ17" s="6"/>
      <c r="BK17" s="6"/>
      <c r="BL17" s="6"/>
      <c r="BN17" s="5"/>
      <c r="BO17" s="5"/>
      <c r="BP17" s="5"/>
      <c r="BR17" s="6"/>
      <c r="BS17" s="6"/>
      <c r="BT17" s="6"/>
      <c r="BX17" s="7"/>
      <c r="BY17" s="7"/>
      <c r="BZ17" s="7"/>
      <c r="CA17" s="7"/>
      <c r="CB17" s="2"/>
      <c r="CC17" s="2"/>
      <c r="CD17" s="2"/>
      <c r="CE17" s="2"/>
      <c r="CF17" s="2"/>
      <c r="CG17" s="2"/>
      <c r="CH17" s="2"/>
      <c r="CL17" s="8"/>
      <c r="CM17" s="8"/>
      <c r="CN17" s="8"/>
      <c r="CO17" s="8"/>
      <c r="CP17" s="8"/>
      <c r="CQ17" s="8"/>
      <c r="CR17" s="8"/>
    </row>
    <row r="18" spans="1:101" ht="18" customHeight="1" x14ac:dyDescent="0.25">
      <c r="A18" s="8"/>
      <c r="B18" s="37">
        <v>3</v>
      </c>
      <c r="C18" s="407" t="str">
        <f>Ergebniseingabe!F21</f>
        <v>SV Erbenheim</v>
      </c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9"/>
      <c r="AA18" s="37">
        <v>3</v>
      </c>
      <c r="AB18" s="407" t="str">
        <f>Ergebniseingabe!AE21</f>
        <v>VFR Wiesbaden</v>
      </c>
      <c r="AC18" s="408"/>
      <c r="AD18" s="408"/>
      <c r="AE18" s="408"/>
      <c r="AF18" s="408"/>
      <c r="AG18" s="408"/>
      <c r="AH18" s="408"/>
      <c r="AI18" s="408"/>
      <c r="AJ18" s="408"/>
      <c r="AK18" s="408"/>
      <c r="AL18" s="408"/>
      <c r="AM18" s="408"/>
      <c r="AN18" s="408"/>
      <c r="AO18" s="408"/>
      <c r="AP18" s="408"/>
      <c r="AQ18" s="408"/>
      <c r="AR18" s="408"/>
      <c r="AS18" s="408"/>
      <c r="AT18" s="408"/>
      <c r="AU18" s="408"/>
      <c r="AV18" s="409"/>
      <c r="AW18" s="2"/>
      <c r="AX18" s="2"/>
      <c r="AY18" s="2"/>
      <c r="AZ18" s="2"/>
      <c r="BA18" s="2"/>
      <c r="BB18" s="3"/>
      <c r="BC18" s="3"/>
      <c r="BD18" s="3"/>
      <c r="BE18" s="5"/>
      <c r="BF18" s="5"/>
      <c r="BG18" s="5"/>
      <c r="BH18" s="6"/>
      <c r="BI18" s="6"/>
      <c r="BJ18" s="6"/>
      <c r="BK18" s="6"/>
      <c r="BL18" s="6"/>
      <c r="BN18" s="5"/>
      <c r="BO18" s="5"/>
      <c r="BP18" s="5"/>
      <c r="BR18" s="6"/>
      <c r="BS18" s="6"/>
      <c r="BT18" s="6"/>
      <c r="BX18" s="7"/>
      <c r="BY18" s="7"/>
      <c r="BZ18" s="7"/>
      <c r="CA18" s="7"/>
      <c r="CB18" s="2"/>
      <c r="CC18" s="2"/>
      <c r="CD18" s="2"/>
      <c r="CE18" s="2"/>
      <c r="CF18" s="2"/>
      <c r="CG18" s="2"/>
      <c r="CH18" s="2"/>
      <c r="CL18" s="8"/>
      <c r="CM18" s="8"/>
      <c r="CN18" s="8"/>
      <c r="CO18" s="8"/>
      <c r="CP18" s="8"/>
      <c r="CQ18" s="8"/>
      <c r="CR18" s="8"/>
    </row>
    <row r="19" spans="1:101" ht="18" customHeight="1" x14ac:dyDescent="0.25">
      <c r="A19" s="8"/>
      <c r="B19" s="37">
        <v>4</v>
      </c>
      <c r="C19" s="407" t="str">
        <f>Ergebniseingabe!F22</f>
        <v>FC Mammolshain</v>
      </c>
      <c r="D19" s="408"/>
      <c r="E19" s="408"/>
      <c r="F19" s="408"/>
      <c r="G19" s="408"/>
      <c r="H19" s="408"/>
      <c r="I19" s="408"/>
      <c r="J19" s="408"/>
      <c r="K19" s="408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  <c r="W19" s="409"/>
      <c r="AA19" s="37">
        <v>4</v>
      </c>
      <c r="AB19" s="407" t="str">
        <f>Ergebniseingabe!AE22</f>
        <v>FC Fortuna Höchst</v>
      </c>
      <c r="AC19" s="408"/>
      <c r="AD19" s="408"/>
      <c r="AE19" s="408"/>
      <c r="AF19" s="408"/>
      <c r="AG19" s="408"/>
      <c r="AH19" s="408"/>
      <c r="AI19" s="408"/>
      <c r="AJ19" s="408"/>
      <c r="AK19" s="408"/>
      <c r="AL19" s="408"/>
      <c r="AM19" s="408"/>
      <c r="AN19" s="408"/>
      <c r="AO19" s="408"/>
      <c r="AP19" s="408"/>
      <c r="AQ19" s="408"/>
      <c r="AR19" s="408"/>
      <c r="AS19" s="408"/>
      <c r="AT19" s="408"/>
      <c r="AU19" s="408"/>
      <c r="AV19" s="409"/>
      <c r="AW19" s="2"/>
      <c r="AX19" s="2"/>
      <c r="AY19" s="2"/>
      <c r="AZ19" s="2"/>
      <c r="BA19" s="2"/>
      <c r="BB19" s="3"/>
      <c r="BC19" s="3"/>
      <c r="BD19" s="3"/>
      <c r="BE19" s="5"/>
      <c r="BF19" s="5"/>
      <c r="BG19" s="5"/>
      <c r="BH19" s="6"/>
      <c r="BI19" s="6"/>
      <c r="BJ19" s="6"/>
      <c r="BK19" s="6"/>
      <c r="BL19" s="6"/>
      <c r="BN19" s="5"/>
      <c r="BO19" s="5"/>
      <c r="BP19" s="5"/>
      <c r="BR19" s="6"/>
      <c r="BS19" s="6"/>
      <c r="BT19" s="6"/>
      <c r="BX19" s="7"/>
      <c r="BY19" s="7"/>
      <c r="BZ19" s="7"/>
      <c r="CA19" s="7"/>
      <c r="CB19" s="2"/>
      <c r="CC19" s="2"/>
      <c r="CD19" s="2"/>
      <c r="CE19" s="2"/>
      <c r="CF19" s="2"/>
      <c r="CG19" s="2"/>
      <c r="CH19" s="2"/>
      <c r="CL19" s="8"/>
      <c r="CM19" s="8"/>
      <c r="CN19" s="8"/>
      <c r="CO19" s="8"/>
      <c r="CP19" s="8"/>
      <c r="CQ19" s="8"/>
      <c r="CR19" s="8"/>
    </row>
    <row r="20" spans="1:101" ht="18" customHeight="1" x14ac:dyDescent="0.25">
      <c r="A20" s="8"/>
      <c r="B20" s="37">
        <v>5</v>
      </c>
      <c r="C20" s="407" t="str">
        <f>Ergebniseingabe!F23</f>
        <v>SV Frauenstein</v>
      </c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9"/>
      <c r="AA20" s="37">
        <v>5</v>
      </c>
      <c r="AB20" s="407" t="str">
        <f>Ergebniseingabe!AE23</f>
        <v>BSC Altenhain</v>
      </c>
      <c r="AC20" s="408"/>
      <c r="AD20" s="408"/>
      <c r="AE20" s="408"/>
      <c r="AF20" s="408"/>
      <c r="AG20" s="408"/>
      <c r="AH20" s="408"/>
      <c r="AI20" s="408"/>
      <c r="AJ20" s="408"/>
      <c r="AK20" s="408"/>
      <c r="AL20" s="408"/>
      <c r="AM20" s="408"/>
      <c r="AN20" s="408"/>
      <c r="AO20" s="408"/>
      <c r="AP20" s="408"/>
      <c r="AQ20" s="408"/>
      <c r="AR20" s="408"/>
      <c r="AS20" s="408"/>
      <c r="AT20" s="408"/>
      <c r="AU20" s="408"/>
      <c r="AV20" s="409"/>
      <c r="AW20" s="2"/>
      <c r="AX20" s="2"/>
      <c r="AY20" s="2"/>
      <c r="AZ20" s="2"/>
      <c r="BA20" s="2"/>
      <c r="BB20" s="3"/>
      <c r="BC20" s="3"/>
      <c r="BD20" s="3"/>
      <c r="BE20" s="5"/>
      <c r="BF20" s="5"/>
      <c r="BG20" s="5"/>
      <c r="BH20" s="6"/>
      <c r="BI20" s="6"/>
      <c r="BJ20" s="6"/>
      <c r="BK20" s="6"/>
      <c r="BL20" s="6"/>
      <c r="BN20" s="5"/>
      <c r="BO20" s="5"/>
      <c r="BP20" s="5"/>
      <c r="BR20" s="6"/>
      <c r="BS20" s="6"/>
      <c r="BT20" s="6"/>
      <c r="BX20" s="7"/>
      <c r="BY20" s="7"/>
      <c r="BZ20" s="7"/>
      <c r="CA20" s="7"/>
      <c r="CB20" s="2"/>
      <c r="CC20" s="2"/>
      <c r="CD20" s="2"/>
      <c r="CE20" s="2"/>
      <c r="CF20" s="2"/>
      <c r="CG20" s="2"/>
      <c r="CH20" s="2"/>
      <c r="CL20" s="8"/>
      <c r="CM20" s="8"/>
      <c r="CN20" s="8"/>
      <c r="CO20" s="8"/>
      <c r="CP20" s="8"/>
      <c r="CQ20" s="8"/>
      <c r="CR20" s="8"/>
    </row>
    <row r="21" spans="1:101" ht="18" customHeight="1" thickBot="1" x14ac:dyDescent="0.3">
      <c r="A21" s="8"/>
      <c r="B21" s="37">
        <v>6</v>
      </c>
      <c r="C21" s="458" t="str">
        <f>Ergebniseingabe!F24</f>
        <v>TV Wallau</v>
      </c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59"/>
      <c r="O21" s="459"/>
      <c r="P21" s="459"/>
      <c r="Q21" s="459"/>
      <c r="R21" s="459"/>
      <c r="S21" s="459"/>
      <c r="T21" s="459"/>
      <c r="U21" s="459"/>
      <c r="V21" s="459"/>
      <c r="W21" s="460"/>
      <c r="AA21" s="37">
        <v>6</v>
      </c>
      <c r="AB21" s="458" t="str">
        <f>Ergebniseingabe!AE24</f>
        <v>FV Delkenheim</v>
      </c>
      <c r="AC21" s="459"/>
      <c r="AD21" s="459"/>
      <c r="AE21" s="459"/>
      <c r="AF21" s="459"/>
      <c r="AG21" s="459"/>
      <c r="AH21" s="459"/>
      <c r="AI21" s="459"/>
      <c r="AJ21" s="459"/>
      <c r="AK21" s="459"/>
      <c r="AL21" s="459"/>
      <c r="AM21" s="459"/>
      <c r="AN21" s="459"/>
      <c r="AO21" s="459"/>
      <c r="AP21" s="459"/>
      <c r="AQ21" s="459"/>
      <c r="AR21" s="459"/>
      <c r="AS21" s="459"/>
      <c r="AT21" s="459"/>
      <c r="AU21" s="459"/>
      <c r="AV21" s="460"/>
      <c r="AW21" s="2"/>
      <c r="AX21" s="2"/>
      <c r="AY21" s="2"/>
      <c r="AZ21" s="2"/>
      <c r="BA21" s="2"/>
      <c r="BB21" s="3"/>
      <c r="BC21" s="3"/>
      <c r="BD21" s="3"/>
      <c r="BE21" s="5"/>
      <c r="BF21" s="5"/>
      <c r="BG21" s="5"/>
      <c r="BH21" s="6"/>
      <c r="BI21" s="6"/>
      <c r="BJ21" s="6"/>
      <c r="BK21" s="6"/>
      <c r="BL21" s="6"/>
      <c r="BN21" s="5"/>
      <c r="BO21" s="5"/>
      <c r="BP21" s="5"/>
      <c r="BR21" s="6"/>
      <c r="BS21" s="6"/>
      <c r="BT21" s="6"/>
      <c r="BX21" s="7"/>
      <c r="BY21" s="7"/>
      <c r="BZ21" s="7"/>
      <c r="CA21" s="7"/>
      <c r="CB21" s="2"/>
      <c r="CC21" s="2"/>
      <c r="CD21" s="2"/>
      <c r="CE21" s="2"/>
      <c r="CF21" s="2"/>
      <c r="CG21" s="2"/>
      <c r="CH21" s="2"/>
      <c r="CL21" s="8"/>
      <c r="CM21" s="8"/>
      <c r="CN21" s="8"/>
      <c r="CO21" s="8"/>
      <c r="CP21" s="8"/>
      <c r="CQ21" s="8"/>
      <c r="CR21" s="8"/>
    </row>
    <row r="22" spans="1:101" x14ac:dyDescent="0.25">
      <c r="AP22" s="2"/>
      <c r="AQ22" s="2"/>
      <c r="AR22" s="2"/>
      <c r="AS22" s="2"/>
      <c r="AT22" s="2"/>
      <c r="AU22" s="3"/>
      <c r="AV22" s="3"/>
      <c r="AW22" s="3"/>
      <c r="AX22" s="5"/>
      <c r="AY22" s="5"/>
      <c r="AZ22" s="5"/>
      <c r="BA22" s="6"/>
      <c r="BB22" s="6"/>
      <c r="BC22" s="6"/>
      <c r="BD22" s="6"/>
      <c r="BE22" s="6"/>
      <c r="BF22" s="5"/>
      <c r="BG22" s="5"/>
      <c r="BH22" s="5"/>
      <c r="BI22" s="6"/>
      <c r="BJ22" s="6"/>
      <c r="BK22" s="6"/>
      <c r="BL22" s="6"/>
      <c r="BQ22" s="7"/>
      <c r="BR22" s="7"/>
      <c r="BS22" s="7"/>
      <c r="BT22" s="7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</row>
    <row r="23" spans="1:101" x14ac:dyDescent="0.25">
      <c r="B23" s="36" t="s">
        <v>9</v>
      </c>
      <c r="AP23" s="2"/>
      <c r="AQ23" s="2"/>
      <c r="AR23" s="2"/>
      <c r="AS23" s="2"/>
      <c r="AT23" s="2"/>
      <c r="AU23" s="3"/>
      <c r="AV23" s="3"/>
      <c r="AW23" s="3"/>
      <c r="AX23" s="5"/>
      <c r="AY23" s="5"/>
      <c r="AZ23" s="5"/>
      <c r="BA23" s="6"/>
      <c r="BB23" s="6"/>
      <c r="BC23" s="6"/>
      <c r="BD23" s="6"/>
      <c r="BE23" s="6"/>
      <c r="BF23" s="5"/>
      <c r="BG23" s="5"/>
      <c r="BH23" s="5"/>
      <c r="BI23" s="6"/>
      <c r="BJ23" s="6"/>
      <c r="BK23" s="6"/>
      <c r="BL23" s="6"/>
      <c r="BQ23" s="7"/>
      <c r="BR23" s="7"/>
      <c r="BS23" s="7"/>
      <c r="BT23" s="7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</row>
    <row r="24" spans="1:101" ht="6.3" customHeight="1" thickBot="1" x14ac:dyDescent="0.3">
      <c r="AP24" s="2"/>
      <c r="AQ24" s="2"/>
      <c r="AR24" s="2"/>
      <c r="AS24" s="2"/>
      <c r="AT24" s="2"/>
      <c r="AU24" s="3"/>
      <c r="AV24" s="3"/>
      <c r="AW24" s="3"/>
      <c r="AX24" s="5"/>
      <c r="AY24" s="5"/>
      <c r="AZ24" s="5"/>
      <c r="BA24" s="6"/>
      <c r="BB24" s="6"/>
      <c r="BC24" s="6"/>
      <c r="BD24" s="6"/>
      <c r="BE24" s="6"/>
      <c r="BF24" s="5"/>
      <c r="BG24" s="5"/>
      <c r="BH24" s="5"/>
      <c r="BI24" s="6"/>
      <c r="BJ24" s="6"/>
      <c r="BK24" s="6"/>
      <c r="BL24" s="6"/>
      <c r="BQ24" s="7"/>
      <c r="BR24" s="7"/>
      <c r="BS24" s="7"/>
      <c r="BT24" s="7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</row>
    <row r="25" spans="1:101" ht="16.8" customHeight="1" thickBot="1" x14ac:dyDescent="0.3">
      <c r="B25" s="352" t="s">
        <v>11</v>
      </c>
      <c r="C25" s="353"/>
      <c r="D25" s="144" t="s">
        <v>52</v>
      </c>
      <c r="E25" s="145"/>
      <c r="F25" s="145"/>
      <c r="G25" s="144" t="s">
        <v>50</v>
      </c>
      <c r="H25" s="145"/>
      <c r="I25" s="145"/>
      <c r="J25" s="145"/>
      <c r="K25" s="144" t="s">
        <v>12</v>
      </c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225"/>
      <c r="BB25" s="144" t="s">
        <v>13</v>
      </c>
      <c r="BC25" s="145"/>
      <c r="BD25" s="145"/>
      <c r="BE25" s="145"/>
      <c r="BF25" s="145"/>
      <c r="BG25" s="131"/>
      <c r="BH25" s="132"/>
      <c r="BI25" s="2"/>
      <c r="BJ25" s="2"/>
      <c r="BK25" s="2"/>
      <c r="BL25" s="6"/>
      <c r="BP25" s="94"/>
      <c r="BQ25" s="95"/>
      <c r="BR25" s="95"/>
      <c r="BS25" s="95"/>
      <c r="BT25" s="95"/>
      <c r="CE25" s="6"/>
      <c r="CF25" s="6"/>
      <c r="CG25" s="6"/>
      <c r="CH25" s="6"/>
      <c r="CI25" s="6"/>
      <c r="CJ25" s="6"/>
      <c r="CK25" s="6"/>
      <c r="CL25" s="6"/>
      <c r="CM25" s="7"/>
      <c r="CS25" s="2"/>
      <c r="CT25" s="2"/>
      <c r="CU25" s="2"/>
      <c r="CV25" s="2"/>
      <c r="CW25" s="2"/>
    </row>
    <row r="26" spans="1:101" s="39" customFormat="1" ht="18" customHeight="1" x14ac:dyDescent="0.25">
      <c r="B26" s="455">
        <v>1</v>
      </c>
      <c r="C26" s="456"/>
      <c r="D26" s="387" t="str">
        <f>Ergebniseingabe!D29</f>
        <v>A</v>
      </c>
      <c r="E26" s="388"/>
      <c r="F26" s="389"/>
      <c r="G26" s="387">
        <f>Ergebniseingabe!G29</f>
        <v>0.41666666666666669</v>
      </c>
      <c r="H26" s="388"/>
      <c r="I26" s="388"/>
      <c r="J26" s="388"/>
      <c r="K26" s="452" t="str">
        <f>Ergebniseingabe!K29</f>
        <v>SV Frauenstein</v>
      </c>
      <c r="L26" s="453"/>
      <c r="M26" s="453"/>
      <c r="N26" s="453"/>
      <c r="O26" s="453"/>
      <c r="P26" s="453"/>
      <c r="Q26" s="453"/>
      <c r="R26" s="453"/>
      <c r="S26" s="453"/>
      <c r="T26" s="453"/>
      <c r="U26" s="453"/>
      <c r="V26" s="453"/>
      <c r="W26" s="453"/>
      <c r="X26" s="453"/>
      <c r="Y26" s="453"/>
      <c r="Z26" s="453"/>
      <c r="AA26" s="453"/>
      <c r="AB26" s="453"/>
      <c r="AC26" s="453"/>
      <c r="AD26" s="453"/>
      <c r="AE26" s="453"/>
      <c r="AF26" s="96" t="s">
        <v>23</v>
      </c>
      <c r="AG26" s="453" t="str">
        <f>Ergebniseingabe!AG29</f>
        <v>TV Wallau</v>
      </c>
      <c r="AH26" s="453"/>
      <c r="AI26" s="453"/>
      <c r="AJ26" s="453"/>
      <c r="AK26" s="453"/>
      <c r="AL26" s="453"/>
      <c r="AM26" s="453"/>
      <c r="AN26" s="453"/>
      <c r="AO26" s="453"/>
      <c r="AP26" s="453"/>
      <c r="AQ26" s="453"/>
      <c r="AR26" s="453"/>
      <c r="AS26" s="453"/>
      <c r="AT26" s="453"/>
      <c r="AU26" s="453"/>
      <c r="AV26" s="453"/>
      <c r="AW26" s="453"/>
      <c r="AX26" s="453"/>
      <c r="AY26" s="453"/>
      <c r="AZ26" s="453"/>
      <c r="BA26" s="461"/>
      <c r="BB26" s="403" t="str">
        <f>IF(Ergebniseingabe!BB29="","",Ergebniseingabe!BB29)</f>
        <v/>
      </c>
      <c r="BC26" s="404"/>
      <c r="BD26" s="404"/>
      <c r="BE26" s="397" t="str">
        <f>IF(Ergebniseingabe!BE29="","",Ergebniseingabe!BE29)</f>
        <v/>
      </c>
      <c r="BF26" s="397"/>
      <c r="BG26" s="135"/>
      <c r="BH26" s="33"/>
      <c r="BI26" s="41"/>
      <c r="BJ26" s="41"/>
      <c r="BK26" s="41"/>
      <c r="BL26" s="6"/>
      <c r="BM26" s="6"/>
      <c r="BN26" s="6"/>
      <c r="BO26" s="6"/>
      <c r="BP26" s="61"/>
      <c r="BQ26" s="61"/>
      <c r="BR26" s="61"/>
      <c r="BS26" s="62"/>
      <c r="BT26" s="62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7"/>
      <c r="CN26" s="41"/>
      <c r="CO26" s="41"/>
      <c r="CP26" s="41"/>
      <c r="CQ26" s="41"/>
      <c r="CR26" s="41"/>
      <c r="CS26" s="41"/>
      <c r="CT26" s="41"/>
      <c r="CU26" s="41"/>
      <c r="CV26" s="41"/>
      <c r="CW26" s="41"/>
    </row>
    <row r="27" spans="1:101" ht="18" customHeight="1" x14ac:dyDescent="0.25">
      <c r="B27" s="405">
        <v>2</v>
      </c>
      <c r="C27" s="406"/>
      <c r="D27" s="381" t="str">
        <f>Ergebniseingabe!D30</f>
        <v>B</v>
      </c>
      <c r="E27" s="382"/>
      <c r="F27" s="383"/>
      <c r="G27" s="381">
        <f>Ergebniseingabe!G30</f>
        <v>0.42708333333333337</v>
      </c>
      <c r="H27" s="382"/>
      <c r="I27" s="382"/>
      <c r="J27" s="382"/>
      <c r="K27" s="442" t="str">
        <f>Ergebniseingabe!K30</f>
        <v>BSC Altenhain</v>
      </c>
      <c r="L27" s="390"/>
      <c r="M27" s="390"/>
      <c r="N27" s="390"/>
      <c r="O27" s="390"/>
      <c r="P27" s="390"/>
      <c r="Q27" s="390"/>
      <c r="R27" s="390"/>
      <c r="S27" s="390"/>
      <c r="T27" s="390"/>
      <c r="U27" s="390"/>
      <c r="V27" s="390"/>
      <c r="W27" s="390"/>
      <c r="X27" s="390"/>
      <c r="Y27" s="390"/>
      <c r="Z27" s="390"/>
      <c r="AA27" s="390"/>
      <c r="AB27" s="390"/>
      <c r="AC27" s="390"/>
      <c r="AD27" s="390"/>
      <c r="AE27" s="390"/>
      <c r="AF27" s="97" t="s">
        <v>23</v>
      </c>
      <c r="AG27" s="390" t="str">
        <f>Ergebniseingabe!AG30</f>
        <v>FV Delkenheim</v>
      </c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1"/>
      <c r="BB27" s="395" t="str">
        <f>IF(Ergebniseingabe!BB30="","",Ergebniseingabe!BB30)</f>
        <v/>
      </c>
      <c r="BC27" s="396"/>
      <c r="BD27" s="396"/>
      <c r="BE27" s="398" t="str">
        <f>IF(Ergebniseingabe!BE30="","",Ergebniseingabe!BE30)</f>
        <v/>
      </c>
      <c r="BF27" s="398"/>
      <c r="BG27" s="135"/>
      <c r="BH27" s="33"/>
      <c r="BI27" s="2"/>
      <c r="BJ27" s="2"/>
      <c r="BK27" s="2"/>
      <c r="BL27" s="6"/>
      <c r="BP27" s="61"/>
      <c r="BQ27" s="61"/>
      <c r="BR27" s="61"/>
      <c r="BS27" s="62"/>
      <c r="BT27" s="62"/>
      <c r="CE27" s="6"/>
      <c r="CF27" s="6"/>
      <c r="CG27" s="6"/>
      <c r="CH27" s="6"/>
      <c r="CI27" s="6"/>
      <c r="CJ27" s="6"/>
      <c r="CK27" s="6"/>
      <c r="CL27" s="6"/>
      <c r="CM27" s="7"/>
      <c r="CS27" s="2"/>
      <c r="CT27" s="2"/>
      <c r="CU27" s="2"/>
      <c r="CV27" s="2"/>
      <c r="CW27" s="2"/>
    </row>
    <row r="28" spans="1:101" ht="18" customHeight="1" x14ac:dyDescent="0.25">
      <c r="B28" s="410">
        <v>3</v>
      </c>
      <c r="C28" s="411"/>
      <c r="D28" s="381" t="str">
        <f>Ergebniseingabe!D31</f>
        <v>A</v>
      </c>
      <c r="E28" s="382"/>
      <c r="F28" s="383"/>
      <c r="G28" s="381">
        <f>Ergebniseingabe!G31</f>
        <v>0.43750000000000006</v>
      </c>
      <c r="H28" s="382"/>
      <c r="I28" s="382"/>
      <c r="J28" s="382"/>
      <c r="K28" s="442" t="str">
        <f>Ergebniseingabe!K31</f>
        <v>DJK Hochheim</v>
      </c>
      <c r="L28" s="390"/>
      <c r="M28" s="390"/>
      <c r="N28" s="390"/>
      <c r="O28" s="390"/>
      <c r="P28" s="390"/>
      <c r="Q28" s="390"/>
      <c r="R28" s="390"/>
      <c r="S28" s="390"/>
      <c r="T28" s="390"/>
      <c r="U28" s="390"/>
      <c r="V28" s="390"/>
      <c r="W28" s="390"/>
      <c r="X28" s="390"/>
      <c r="Y28" s="390"/>
      <c r="Z28" s="390"/>
      <c r="AA28" s="390"/>
      <c r="AB28" s="390"/>
      <c r="AC28" s="390"/>
      <c r="AD28" s="390"/>
      <c r="AE28" s="390"/>
      <c r="AF28" s="97" t="s">
        <v>23</v>
      </c>
      <c r="AG28" s="390" t="str">
        <f>Ergebniseingabe!AG31</f>
        <v>FVGG Kastel</v>
      </c>
      <c r="AH28" s="390"/>
      <c r="AI28" s="390"/>
      <c r="AJ28" s="390"/>
      <c r="AK28" s="390"/>
      <c r="AL28" s="390"/>
      <c r="AM28" s="390"/>
      <c r="AN28" s="390"/>
      <c r="AO28" s="390"/>
      <c r="AP28" s="390"/>
      <c r="AQ28" s="390"/>
      <c r="AR28" s="390"/>
      <c r="AS28" s="390"/>
      <c r="AT28" s="390"/>
      <c r="AU28" s="390"/>
      <c r="AV28" s="390"/>
      <c r="AW28" s="390"/>
      <c r="AX28" s="390"/>
      <c r="AY28" s="390"/>
      <c r="AZ28" s="390"/>
      <c r="BA28" s="391"/>
      <c r="BB28" s="395" t="str">
        <f>IF(Ergebniseingabe!BB31="","",Ergebniseingabe!BB31)</f>
        <v/>
      </c>
      <c r="BC28" s="396"/>
      <c r="BD28" s="396"/>
      <c r="BE28" s="398" t="str">
        <f>IF(Ergebniseingabe!BE31="","",Ergebniseingabe!BE31)</f>
        <v/>
      </c>
      <c r="BF28" s="398"/>
      <c r="BG28" s="135"/>
      <c r="BH28" s="33"/>
      <c r="BI28" s="2"/>
      <c r="BJ28" s="2"/>
      <c r="BK28" s="2"/>
      <c r="BL28" s="6"/>
      <c r="BP28" s="61"/>
      <c r="BQ28" s="61"/>
      <c r="BR28" s="61"/>
      <c r="BS28" s="62"/>
      <c r="BT28" s="62"/>
      <c r="CE28" s="6"/>
      <c r="CF28" s="6"/>
      <c r="CG28" s="6"/>
      <c r="CH28" s="6"/>
      <c r="CI28" s="6"/>
      <c r="CJ28" s="6"/>
      <c r="CK28" s="6"/>
      <c r="CL28" s="6"/>
      <c r="CM28" s="7"/>
      <c r="CS28" s="2"/>
      <c r="CT28" s="2"/>
      <c r="CU28" s="2"/>
      <c r="CV28" s="2"/>
      <c r="CW28" s="2"/>
    </row>
    <row r="29" spans="1:101" ht="18" customHeight="1" x14ac:dyDescent="0.25">
      <c r="B29" s="405">
        <v>4</v>
      </c>
      <c r="C29" s="406"/>
      <c r="D29" s="381" t="str">
        <f>Ergebniseingabe!D32</f>
        <v>B</v>
      </c>
      <c r="E29" s="382"/>
      <c r="F29" s="383"/>
      <c r="G29" s="381">
        <f>Ergebniseingabe!G32</f>
        <v>0.44791666666666674</v>
      </c>
      <c r="H29" s="382"/>
      <c r="I29" s="382"/>
      <c r="J29" s="382"/>
      <c r="K29" s="442" t="str">
        <f>Ergebniseingabe!K32</f>
        <v>FC Schwalbach</v>
      </c>
      <c r="L29" s="390"/>
      <c r="M29" s="390"/>
      <c r="N29" s="390"/>
      <c r="O29" s="390"/>
      <c r="P29" s="390"/>
      <c r="Q29" s="390"/>
      <c r="R29" s="390"/>
      <c r="S29" s="390"/>
      <c r="T29" s="390"/>
      <c r="U29" s="390"/>
      <c r="V29" s="390"/>
      <c r="W29" s="390"/>
      <c r="X29" s="390"/>
      <c r="Y29" s="390"/>
      <c r="Z29" s="390"/>
      <c r="AA29" s="390"/>
      <c r="AB29" s="390"/>
      <c r="AC29" s="390"/>
      <c r="AD29" s="390"/>
      <c r="AE29" s="390"/>
      <c r="AF29" s="97" t="s">
        <v>23</v>
      </c>
      <c r="AG29" s="390" t="str">
        <f>Ergebniseingabe!AG32</f>
        <v>FSV Schierstein 08</v>
      </c>
      <c r="AH29" s="390"/>
      <c r="AI29" s="390"/>
      <c r="AJ29" s="390"/>
      <c r="AK29" s="390"/>
      <c r="AL29" s="390"/>
      <c r="AM29" s="390"/>
      <c r="AN29" s="390"/>
      <c r="AO29" s="390"/>
      <c r="AP29" s="390"/>
      <c r="AQ29" s="390"/>
      <c r="AR29" s="390"/>
      <c r="AS29" s="390"/>
      <c r="AT29" s="390"/>
      <c r="AU29" s="390"/>
      <c r="AV29" s="390"/>
      <c r="AW29" s="390"/>
      <c r="AX29" s="390"/>
      <c r="AY29" s="390"/>
      <c r="AZ29" s="390"/>
      <c r="BA29" s="391"/>
      <c r="BB29" s="395" t="str">
        <f>IF(Ergebniseingabe!BB32="","",Ergebniseingabe!BB32)</f>
        <v/>
      </c>
      <c r="BC29" s="396"/>
      <c r="BD29" s="396"/>
      <c r="BE29" s="398" t="str">
        <f>IF(Ergebniseingabe!BE32="","",Ergebniseingabe!BE32)</f>
        <v/>
      </c>
      <c r="BF29" s="398"/>
      <c r="BG29" s="135"/>
      <c r="BH29" s="33"/>
      <c r="BI29" s="2"/>
      <c r="BJ29" s="2"/>
      <c r="BK29" s="2"/>
      <c r="BL29" s="6"/>
      <c r="BP29" s="61"/>
      <c r="BQ29" s="61"/>
      <c r="BR29" s="61"/>
      <c r="BS29" s="62"/>
      <c r="BT29" s="62"/>
      <c r="CE29" s="6"/>
      <c r="CF29" s="6"/>
      <c r="CG29" s="6"/>
      <c r="CH29" s="6"/>
      <c r="CI29" s="6"/>
      <c r="CJ29" s="6"/>
      <c r="CK29" s="6"/>
      <c r="CL29" s="6"/>
      <c r="CM29" s="7"/>
      <c r="CS29" s="2"/>
      <c r="CT29" s="2"/>
      <c r="CU29" s="2"/>
      <c r="CV29" s="2"/>
      <c r="CW29" s="2"/>
    </row>
    <row r="30" spans="1:101" ht="18" customHeight="1" x14ac:dyDescent="0.25">
      <c r="B30" s="410">
        <v>5</v>
      </c>
      <c r="C30" s="411"/>
      <c r="D30" s="381" t="str">
        <f>Ergebniseingabe!D33</f>
        <v>A</v>
      </c>
      <c r="E30" s="382"/>
      <c r="F30" s="383"/>
      <c r="G30" s="381">
        <f>Ergebniseingabe!G33</f>
        <v>0.45833333333333343</v>
      </c>
      <c r="H30" s="382"/>
      <c r="I30" s="382"/>
      <c r="J30" s="382"/>
      <c r="K30" s="442" t="str">
        <f>Ergebniseingabe!K33</f>
        <v>FC Mammolshain</v>
      </c>
      <c r="L30" s="390"/>
      <c r="M30" s="390"/>
      <c r="N30" s="390"/>
      <c r="O30" s="390"/>
      <c r="P30" s="390"/>
      <c r="Q30" s="390"/>
      <c r="R30" s="390"/>
      <c r="S30" s="390"/>
      <c r="T30" s="390"/>
      <c r="U30" s="390"/>
      <c r="V30" s="390"/>
      <c r="W30" s="390"/>
      <c r="X30" s="390"/>
      <c r="Y30" s="390"/>
      <c r="Z30" s="390"/>
      <c r="AA30" s="390"/>
      <c r="AB30" s="390"/>
      <c r="AC30" s="390"/>
      <c r="AD30" s="390"/>
      <c r="AE30" s="390"/>
      <c r="AF30" s="97" t="s">
        <v>23</v>
      </c>
      <c r="AG30" s="390" t="str">
        <f>Ergebniseingabe!AG33</f>
        <v>SV Erbenheim</v>
      </c>
      <c r="AH30" s="390"/>
      <c r="AI30" s="390"/>
      <c r="AJ30" s="390"/>
      <c r="AK30" s="390"/>
      <c r="AL30" s="390"/>
      <c r="AM30" s="390"/>
      <c r="AN30" s="390"/>
      <c r="AO30" s="390"/>
      <c r="AP30" s="390"/>
      <c r="AQ30" s="390"/>
      <c r="AR30" s="390"/>
      <c r="AS30" s="390"/>
      <c r="AT30" s="390"/>
      <c r="AU30" s="390"/>
      <c r="AV30" s="390"/>
      <c r="AW30" s="390"/>
      <c r="AX30" s="390"/>
      <c r="AY30" s="390"/>
      <c r="AZ30" s="390"/>
      <c r="BA30" s="391"/>
      <c r="BB30" s="395" t="str">
        <f>IF(Ergebniseingabe!BB33="","",Ergebniseingabe!BB33)</f>
        <v/>
      </c>
      <c r="BC30" s="396"/>
      <c r="BD30" s="396"/>
      <c r="BE30" s="398" t="str">
        <f>IF(Ergebniseingabe!BE33="","",Ergebniseingabe!BE33)</f>
        <v/>
      </c>
      <c r="BF30" s="398"/>
      <c r="BG30" s="135"/>
      <c r="BH30" s="33"/>
      <c r="BI30" s="2"/>
      <c r="BJ30" s="2"/>
      <c r="BK30" s="2"/>
      <c r="BL30" s="6"/>
      <c r="BP30" s="61"/>
      <c r="BQ30" s="61"/>
      <c r="BR30" s="61"/>
      <c r="BS30" s="62"/>
      <c r="BT30" s="62"/>
      <c r="CE30" s="6"/>
      <c r="CF30" s="6"/>
      <c r="CG30" s="6"/>
      <c r="CH30" s="6"/>
      <c r="CI30" s="6"/>
      <c r="CJ30" s="6"/>
      <c r="CK30" s="6"/>
      <c r="CL30" s="6"/>
      <c r="CM30" s="7"/>
      <c r="CS30" s="2"/>
      <c r="CT30" s="2"/>
      <c r="CU30" s="2"/>
      <c r="CV30" s="2"/>
      <c r="CW30" s="2"/>
    </row>
    <row r="31" spans="1:101" ht="18" customHeight="1" x14ac:dyDescent="0.25">
      <c r="B31" s="405">
        <v>6</v>
      </c>
      <c r="C31" s="406"/>
      <c r="D31" s="381" t="str">
        <f>Ergebniseingabe!D34</f>
        <v>B</v>
      </c>
      <c r="E31" s="382"/>
      <c r="F31" s="383"/>
      <c r="G31" s="381">
        <f>Ergebniseingabe!G34</f>
        <v>0.46875000000000011</v>
      </c>
      <c r="H31" s="382"/>
      <c r="I31" s="382"/>
      <c r="J31" s="382"/>
      <c r="K31" s="442" t="str">
        <f>Ergebniseingabe!K34</f>
        <v>FC Fortuna Höchst</v>
      </c>
      <c r="L31" s="390"/>
      <c r="M31" s="390"/>
      <c r="N31" s="390"/>
      <c r="O31" s="390"/>
      <c r="P31" s="390"/>
      <c r="Q31" s="390"/>
      <c r="R31" s="390"/>
      <c r="S31" s="390"/>
      <c r="T31" s="390"/>
      <c r="U31" s="390"/>
      <c r="V31" s="390"/>
      <c r="W31" s="390"/>
      <c r="X31" s="390"/>
      <c r="Y31" s="390"/>
      <c r="Z31" s="390"/>
      <c r="AA31" s="390"/>
      <c r="AB31" s="390"/>
      <c r="AC31" s="390"/>
      <c r="AD31" s="390"/>
      <c r="AE31" s="390"/>
      <c r="AF31" s="97" t="s">
        <v>23</v>
      </c>
      <c r="AG31" s="390" t="str">
        <f>Ergebniseingabe!AG34</f>
        <v>VFR Wiesbaden</v>
      </c>
      <c r="AH31" s="390"/>
      <c r="AI31" s="390"/>
      <c r="AJ31" s="390"/>
      <c r="AK31" s="390"/>
      <c r="AL31" s="390"/>
      <c r="AM31" s="390"/>
      <c r="AN31" s="390"/>
      <c r="AO31" s="390"/>
      <c r="AP31" s="390"/>
      <c r="AQ31" s="390"/>
      <c r="AR31" s="390"/>
      <c r="AS31" s="390"/>
      <c r="AT31" s="390"/>
      <c r="AU31" s="390"/>
      <c r="AV31" s="390"/>
      <c r="AW31" s="390"/>
      <c r="AX31" s="390"/>
      <c r="AY31" s="390"/>
      <c r="AZ31" s="390"/>
      <c r="BA31" s="391"/>
      <c r="BB31" s="395" t="str">
        <f>IF(Ergebniseingabe!BB34="","",Ergebniseingabe!BB34)</f>
        <v/>
      </c>
      <c r="BC31" s="396"/>
      <c r="BD31" s="396"/>
      <c r="BE31" s="398" t="str">
        <f>IF(Ergebniseingabe!BE34="","",Ergebniseingabe!BE34)</f>
        <v/>
      </c>
      <c r="BF31" s="398"/>
      <c r="BG31" s="135"/>
      <c r="BH31" s="33"/>
      <c r="BI31" s="2"/>
      <c r="BJ31" s="2"/>
      <c r="BK31" s="2"/>
      <c r="BL31" s="6"/>
      <c r="BP31" s="61"/>
      <c r="BQ31" s="61"/>
      <c r="BR31" s="61"/>
      <c r="BS31" s="62"/>
      <c r="BT31" s="62"/>
      <c r="CE31" s="6"/>
      <c r="CF31" s="6"/>
      <c r="CG31" s="6"/>
      <c r="CH31" s="6"/>
      <c r="CI31" s="6"/>
      <c r="CJ31" s="6"/>
      <c r="CK31" s="6"/>
      <c r="CL31" s="6"/>
      <c r="CM31" s="7"/>
      <c r="CS31" s="2"/>
      <c r="CT31" s="2"/>
      <c r="CU31" s="2"/>
      <c r="CV31" s="2"/>
      <c r="CW31" s="2"/>
    </row>
    <row r="32" spans="1:101" ht="18" customHeight="1" x14ac:dyDescent="0.25">
      <c r="B32" s="405">
        <v>7</v>
      </c>
      <c r="C32" s="406"/>
      <c r="D32" s="381" t="str">
        <f>Ergebniseingabe!D35</f>
        <v>A</v>
      </c>
      <c r="E32" s="382"/>
      <c r="F32" s="383"/>
      <c r="G32" s="381">
        <f>Ergebniseingabe!G35</f>
        <v>0.4791666666666668</v>
      </c>
      <c r="H32" s="382"/>
      <c r="I32" s="382"/>
      <c r="J32" s="382"/>
      <c r="K32" s="442" t="str">
        <f>Ergebniseingabe!K35</f>
        <v>TV Wallau</v>
      </c>
      <c r="L32" s="390"/>
      <c r="M32" s="390"/>
      <c r="N32" s="390"/>
      <c r="O32" s="390"/>
      <c r="P32" s="390"/>
      <c r="Q32" s="390"/>
      <c r="R32" s="390"/>
      <c r="S32" s="390"/>
      <c r="T32" s="390"/>
      <c r="U32" s="390"/>
      <c r="V32" s="390"/>
      <c r="W32" s="390"/>
      <c r="X32" s="390"/>
      <c r="Y32" s="390"/>
      <c r="Z32" s="390"/>
      <c r="AA32" s="390"/>
      <c r="AB32" s="390"/>
      <c r="AC32" s="390"/>
      <c r="AD32" s="390"/>
      <c r="AE32" s="390"/>
      <c r="AF32" s="97" t="s">
        <v>23</v>
      </c>
      <c r="AG32" s="390" t="str">
        <f>Ergebniseingabe!AG35</f>
        <v>DJK Hochheim</v>
      </c>
      <c r="AH32" s="390"/>
      <c r="AI32" s="390"/>
      <c r="AJ32" s="390"/>
      <c r="AK32" s="390"/>
      <c r="AL32" s="390"/>
      <c r="AM32" s="390"/>
      <c r="AN32" s="390"/>
      <c r="AO32" s="390"/>
      <c r="AP32" s="390"/>
      <c r="AQ32" s="390"/>
      <c r="AR32" s="390"/>
      <c r="AS32" s="390"/>
      <c r="AT32" s="390"/>
      <c r="AU32" s="390"/>
      <c r="AV32" s="390"/>
      <c r="AW32" s="390"/>
      <c r="AX32" s="390"/>
      <c r="AY32" s="390"/>
      <c r="AZ32" s="390"/>
      <c r="BA32" s="391"/>
      <c r="BB32" s="395" t="str">
        <f>IF(Ergebniseingabe!BB35="","",Ergebniseingabe!BB35)</f>
        <v/>
      </c>
      <c r="BC32" s="396"/>
      <c r="BD32" s="396"/>
      <c r="BE32" s="398" t="str">
        <f>IF(Ergebniseingabe!BE35="","",Ergebniseingabe!BE35)</f>
        <v/>
      </c>
      <c r="BF32" s="398"/>
      <c r="BG32" s="135"/>
      <c r="BH32" s="33"/>
      <c r="BI32" s="49"/>
      <c r="BJ32" s="49"/>
      <c r="BK32" s="49"/>
      <c r="BL32" s="6"/>
      <c r="BP32" s="61"/>
      <c r="BQ32" s="61"/>
      <c r="BR32" s="61"/>
      <c r="BS32" s="62"/>
      <c r="BT32" s="62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H32" s="63"/>
      <c r="CI32" s="63"/>
      <c r="CJ32" s="63"/>
      <c r="CK32" s="63"/>
      <c r="CL32" s="63"/>
      <c r="CM32" s="7"/>
      <c r="CS32" s="2"/>
      <c r="CT32" s="2"/>
      <c r="CU32" s="2"/>
      <c r="CV32" s="2"/>
      <c r="CW32" s="2"/>
    </row>
    <row r="33" spans="2:101" ht="18" customHeight="1" x14ac:dyDescent="0.25">
      <c r="B33" s="405">
        <v>8</v>
      </c>
      <c r="C33" s="406"/>
      <c r="D33" s="381" t="str">
        <f>Ergebniseingabe!D36</f>
        <v>B</v>
      </c>
      <c r="E33" s="382"/>
      <c r="F33" s="383"/>
      <c r="G33" s="381">
        <f>Ergebniseingabe!G36</f>
        <v>0.48958333333333348</v>
      </c>
      <c r="H33" s="382"/>
      <c r="I33" s="382"/>
      <c r="J33" s="382"/>
      <c r="K33" s="442" t="str">
        <f>Ergebniseingabe!K36</f>
        <v>FV Delkenheim</v>
      </c>
      <c r="L33" s="390"/>
      <c r="M33" s="390"/>
      <c r="N33" s="390"/>
      <c r="O33" s="390"/>
      <c r="P33" s="390"/>
      <c r="Q33" s="390"/>
      <c r="R33" s="390"/>
      <c r="S33" s="390"/>
      <c r="T33" s="390"/>
      <c r="U33" s="390"/>
      <c r="V33" s="390"/>
      <c r="W33" s="390"/>
      <c r="X33" s="390"/>
      <c r="Y33" s="390"/>
      <c r="Z33" s="390"/>
      <c r="AA33" s="390"/>
      <c r="AB33" s="390"/>
      <c r="AC33" s="390"/>
      <c r="AD33" s="390"/>
      <c r="AE33" s="390"/>
      <c r="AF33" s="97" t="s">
        <v>23</v>
      </c>
      <c r="AG33" s="390" t="str">
        <f>Ergebniseingabe!AG36</f>
        <v>FC Schwalbach</v>
      </c>
      <c r="AH33" s="390"/>
      <c r="AI33" s="390"/>
      <c r="AJ33" s="390"/>
      <c r="AK33" s="390"/>
      <c r="AL33" s="390"/>
      <c r="AM33" s="390"/>
      <c r="AN33" s="390"/>
      <c r="AO33" s="390"/>
      <c r="AP33" s="390"/>
      <c r="AQ33" s="390"/>
      <c r="AR33" s="390"/>
      <c r="AS33" s="390"/>
      <c r="AT33" s="390"/>
      <c r="AU33" s="390"/>
      <c r="AV33" s="390"/>
      <c r="AW33" s="390"/>
      <c r="AX33" s="390"/>
      <c r="AY33" s="390"/>
      <c r="AZ33" s="390"/>
      <c r="BA33" s="391"/>
      <c r="BB33" s="395" t="str">
        <f>IF(Ergebniseingabe!BB36="","",Ergebniseingabe!BB36)</f>
        <v/>
      </c>
      <c r="BC33" s="396"/>
      <c r="BD33" s="396"/>
      <c r="BE33" s="398" t="str">
        <f>IF(Ergebniseingabe!BE36="","",Ergebniseingabe!BE36)</f>
        <v/>
      </c>
      <c r="BF33" s="398"/>
      <c r="BG33" s="135"/>
      <c r="BH33" s="33"/>
      <c r="BI33" s="49"/>
      <c r="BJ33" s="49"/>
      <c r="BK33" s="49"/>
      <c r="BL33" s="6"/>
      <c r="BP33" s="61"/>
      <c r="BQ33" s="61"/>
      <c r="BR33" s="61"/>
      <c r="BS33" s="62"/>
      <c r="BT33" s="62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H33" s="63"/>
      <c r="CI33" s="63"/>
      <c r="CJ33" s="63"/>
      <c r="CK33" s="63"/>
      <c r="CL33" s="63"/>
      <c r="CM33" s="7"/>
      <c r="CS33" s="2"/>
      <c r="CT33" s="2"/>
      <c r="CU33" s="2"/>
      <c r="CV33" s="2"/>
      <c r="CW33" s="2"/>
    </row>
    <row r="34" spans="2:101" ht="18" customHeight="1" x14ac:dyDescent="0.25">
      <c r="B34" s="410">
        <v>9</v>
      </c>
      <c r="C34" s="411"/>
      <c r="D34" s="381" t="str">
        <f>Ergebniseingabe!D37</f>
        <v>A</v>
      </c>
      <c r="E34" s="382"/>
      <c r="F34" s="383"/>
      <c r="G34" s="381">
        <f>Ergebniseingabe!G37</f>
        <v>0.50000000000000011</v>
      </c>
      <c r="H34" s="382"/>
      <c r="I34" s="382"/>
      <c r="J34" s="382"/>
      <c r="K34" s="442" t="str">
        <f>Ergebniseingabe!K37</f>
        <v>SV Erbenheim</v>
      </c>
      <c r="L34" s="390"/>
      <c r="M34" s="390"/>
      <c r="N34" s="390"/>
      <c r="O34" s="390"/>
      <c r="P34" s="390"/>
      <c r="Q34" s="390"/>
      <c r="R34" s="390"/>
      <c r="S34" s="390"/>
      <c r="T34" s="390"/>
      <c r="U34" s="390"/>
      <c r="V34" s="390"/>
      <c r="W34" s="390"/>
      <c r="X34" s="390"/>
      <c r="Y34" s="390"/>
      <c r="Z34" s="390"/>
      <c r="AA34" s="390"/>
      <c r="AB34" s="390"/>
      <c r="AC34" s="390"/>
      <c r="AD34" s="390"/>
      <c r="AE34" s="390"/>
      <c r="AF34" s="97" t="s">
        <v>23</v>
      </c>
      <c r="AG34" s="390" t="str">
        <f>Ergebniseingabe!AG37</f>
        <v>SV Frauenstein</v>
      </c>
      <c r="AH34" s="390"/>
      <c r="AI34" s="390"/>
      <c r="AJ34" s="390"/>
      <c r="AK34" s="390"/>
      <c r="AL34" s="390"/>
      <c r="AM34" s="390"/>
      <c r="AN34" s="390"/>
      <c r="AO34" s="390"/>
      <c r="AP34" s="390"/>
      <c r="AQ34" s="390"/>
      <c r="AR34" s="390"/>
      <c r="AS34" s="390"/>
      <c r="AT34" s="390"/>
      <c r="AU34" s="390"/>
      <c r="AV34" s="390"/>
      <c r="AW34" s="390"/>
      <c r="AX34" s="390"/>
      <c r="AY34" s="390"/>
      <c r="AZ34" s="390"/>
      <c r="BA34" s="391"/>
      <c r="BB34" s="395" t="str">
        <f>IF(Ergebniseingabe!BB37="","",Ergebniseingabe!BB37)</f>
        <v/>
      </c>
      <c r="BC34" s="396"/>
      <c r="BD34" s="396"/>
      <c r="BE34" s="398" t="str">
        <f>IF(Ergebniseingabe!BE37="","",Ergebniseingabe!BE37)</f>
        <v/>
      </c>
      <c r="BF34" s="398"/>
      <c r="BG34" s="135"/>
      <c r="BH34" s="33"/>
      <c r="BI34" s="49"/>
      <c r="BJ34" s="49"/>
      <c r="BK34" s="49"/>
      <c r="BL34" s="6"/>
      <c r="BP34" s="61"/>
      <c r="BQ34" s="61"/>
      <c r="BR34" s="61"/>
      <c r="BS34" s="62"/>
      <c r="BT34" s="62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H34" s="63"/>
      <c r="CI34" s="63"/>
      <c r="CJ34" s="63"/>
      <c r="CK34" s="63"/>
      <c r="CL34" s="63"/>
      <c r="CM34" s="7"/>
      <c r="CS34" s="2"/>
      <c r="CT34" s="2"/>
      <c r="CU34" s="2"/>
      <c r="CV34" s="2"/>
      <c r="CW34" s="2"/>
    </row>
    <row r="35" spans="2:101" ht="18" customHeight="1" x14ac:dyDescent="0.25">
      <c r="B35" s="405">
        <v>10</v>
      </c>
      <c r="C35" s="406"/>
      <c r="D35" s="381" t="str">
        <f>Ergebniseingabe!D38</f>
        <v>B</v>
      </c>
      <c r="E35" s="382"/>
      <c r="F35" s="383"/>
      <c r="G35" s="381">
        <f>Ergebniseingabe!G38</f>
        <v>0.51041666666666674</v>
      </c>
      <c r="H35" s="382"/>
      <c r="I35" s="382"/>
      <c r="J35" s="382"/>
      <c r="K35" s="442" t="str">
        <f>Ergebniseingabe!K38</f>
        <v>VFR Wiesbaden</v>
      </c>
      <c r="L35" s="390"/>
      <c r="M35" s="390"/>
      <c r="N35" s="390"/>
      <c r="O35" s="390"/>
      <c r="P35" s="390"/>
      <c r="Q35" s="390"/>
      <c r="R35" s="390"/>
      <c r="S35" s="390"/>
      <c r="T35" s="390"/>
      <c r="U35" s="390"/>
      <c r="V35" s="390"/>
      <c r="W35" s="390"/>
      <c r="X35" s="390"/>
      <c r="Y35" s="390"/>
      <c r="Z35" s="390"/>
      <c r="AA35" s="390"/>
      <c r="AB35" s="390"/>
      <c r="AC35" s="390"/>
      <c r="AD35" s="390"/>
      <c r="AE35" s="390"/>
      <c r="AF35" s="97" t="s">
        <v>23</v>
      </c>
      <c r="AG35" s="390" t="str">
        <f>Ergebniseingabe!AG38</f>
        <v>BSC Altenhain</v>
      </c>
      <c r="AH35" s="390"/>
      <c r="AI35" s="390"/>
      <c r="AJ35" s="390"/>
      <c r="AK35" s="390"/>
      <c r="AL35" s="390"/>
      <c r="AM35" s="390"/>
      <c r="AN35" s="390"/>
      <c r="AO35" s="390"/>
      <c r="AP35" s="390"/>
      <c r="AQ35" s="390"/>
      <c r="AR35" s="390"/>
      <c r="AS35" s="390"/>
      <c r="AT35" s="390"/>
      <c r="AU35" s="390"/>
      <c r="AV35" s="390"/>
      <c r="AW35" s="390"/>
      <c r="AX35" s="390"/>
      <c r="AY35" s="390"/>
      <c r="AZ35" s="390"/>
      <c r="BA35" s="391"/>
      <c r="BB35" s="395" t="str">
        <f>IF(Ergebniseingabe!BB38="","",Ergebniseingabe!BB38)</f>
        <v/>
      </c>
      <c r="BC35" s="396"/>
      <c r="BD35" s="396"/>
      <c r="BE35" s="398" t="str">
        <f>IF(Ergebniseingabe!BE38="","",Ergebniseingabe!BE38)</f>
        <v/>
      </c>
      <c r="BF35" s="398"/>
      <c r="BG35" s="135"/>
      <c r="BH35" s="33"/>
      <c r="BI35" s="49"/>
      <c r="BJ35" s="49"/>
      <c r="BK35" s="49"/>
      <c r="BL35" s="6"/>
      <c r="BP35" s="61"/>
      <c r="BQ35" s="61"/>
      <c r="BR35" s="61"/>
      <c r="BS35" s="62"/>
      <c r="BT35" s="62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H35" s="63"/>
      <c r="CI35" s="63"/>
      <c r="CJ35" s="63"/>
      <c r="CK35" s="63"/>
      <c r="CL35" s="63"/>
      <c r="CM35" s="7"/>
      <c r="CS35" s="2"/>
      <c r="CT35" s="2"/>
      <c r="CU35" s="2"/>
      <c r="CV35" s="2"/>
      <c r="CW35" s="2"/>
    </row>
    <row r="36" spans="2:101" ht="18" customHeight="1" x14ac:dyDescent="0.25">
      <c r="B36" s="410">
        <v>11</v>
      </c>
      <c r="C36" s="411"/>
      <c r="D36" s="381" t="str">
        <f>Ergebniseingabe!D39</f>
        <v>A</v>
      </c>
      <c r="E36" s="382"/>
      <c r="F36" s="383"/>
      <c r="G36" s="381">
        <f>Ergebniseingabe!G39</f>
        <v>0.52083333333333337</v>
      </c>
      <c r="H36" s="382"/>
      <c r="I36" s="382"/>
      <c r="J36" s="382"/>
      <c r="K36" s="442" t="str">
        <f>Ergebniseingabe!K39</f>
        <v>FVGG Kastel</v>
      </c>
      <c r="L36" s="390"/>
      <c r="M36" s="390"/>
      <c r="N36" s="390"/>
      <c r="O36" s="390"/>
      <c r="P36" s="390"/>
      <c r="Q36" s="390"/>
      <c r="R36" s="390"/>
      <c r="S36" s="390"/>
      <c r="T36" s="390"/>
      <c r="U36" s="390"/>
      <c r="V36" s="390"/>
      <c r="W36" s="390"/>
      <c r="X36" s="390"/>
      <c r="Y36" s="390"/>
      <c r="Z36" s="390"/>
      <c r="AA36" s="390"/>
      <c r="AB36" s="390"/>
      <c r="AC36" s="390"/>
      <c r="AD36" s="390"/>
      <c r="AE36" s="390"/>
      <c r="AF36" s="97" t="s">
        <v>23</v>
      </c>
      <c r="AG36" s="390" t="str">
        <f>Ergebniseingabe!AG39</f>
        <v>FC Mammolshain</v>
      </c>
      <c r="AH36" s="390"/>
      <c r="AI36" s="390"/>
      <c r="AJ36" s="390"/>
      <c r="AK36" s="390"/>
      <c r="AL36" s="390"/>
      <c r="AM36" s="390"/>
      <c r="AN36" s="390"/>
      <c r="AO36" s="390"/>
      <c r="AP36" s="390"/>
      <c r="AQ36" s="390"/>
      <c r="AR36" s="390"/>
      <c r="AS36" s="390"/>
      <c r="AT36" s="390"/>
      <c r="AU36" s="390"/>
      <c r="AV36" s="390"/>
      <c r="AW36" s="390"/>
      <c r="AX36" s="390"/>
      <c r="AY36" s="390"/>
      <c r="AZ36" s="390"/>
      <c r="BA36" s="391"/>
      <c r="BB36" s="395" t="str">
        <f>IF(Ergebniseingabe!BB39="","",Ergebniseingabe!BB39)</f>
        <v/>
      </c>
      <c r="BC36" s="396"/>
      <c r="BD36" s="396"/>
      <c r="BE36" s="398" t="str">
        <f>IF(Ergebniseingabe!BE39="","",Ergebniseingabe!BE39)</f>
        <v/>
      </c>
      <c r="BF36" s="398"/>
      <c r="BG36" s="135"/>
      <c r="BH36" s="33"/>
      <c r="BI36" s="49"/>
      <c r="BJ36" s="49"/>
      <c r="BK36" s="49"/>
      <c r="BL36" s="6"/>
      <c r="BP36" s="61"/>
      <c r="BQ36" s="61"/>
      <c r="BR36" s="61"/>
      <c r="BS36" s="62"/>
      <c r="BT36" s="62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H36" s="63"/>
      <c r="CI36" s="63"/>
      <c r="CJ36" s="63"/>
      <c r="CK36" s="63"/>
      <c r="CL36" s="63"/>
      <c r="CM36" s="7"/>
      <c r="CS36" s="2"/>
      <c r="CT36" s="2"/>
      <c r="CU36" s="2"/>
      <c r="CV36" s="2"/>
      <c r="CW36" s="2"/>
    </row>
    <row r="37" spans="2:101" ht="18" customHeight="1" x14ac:dyDescent="0.25">
      <c r="B37" s="405">
        <v>12</v>
      </c>
      <c r="C37" s="406"/>
      <c r="D37" s="381" t="str">
        <f>Ergebniseingabe!D40</f>
        <v>B</v>
      </c>
      <c r="E37" s="382"/>
      <c r="F37" s="383"/>
      <c r="G37" s="381">
        <f>Ergebniseingabe!G40</f>
        <v>0.53125</v>
      </c>
      <c r="H37" s="382"/>
      <c r="I37" s="382"/>
      <c r="J37" s="382"/>
      <c r="K37" s="442" t="str">
        <f>Ergebniseingabe!K40</f>
        <v>FSV Schierstein 08</v>
      </c>
      <c r="L37" s="390"/>
      <c r="M37" s="390"/>
      <c r="N37" s="390"/>
      <c r="O37" s="390"/>
      <c r="P37" s="390"/>
      <c r="Q37" s="390"/>
      <c r="R37" s="390"/>
      <c r="S37" s="390"/>
      <c r="T37" s="390"/>
      <c r="U37" s="390"/>
      <c r="V37" s="390"/>
      <c r="W37" s="390"/>
      <c r="X37" s="390"/>
      <c r="Y37" s="390"/>
      <c r="Z37" s="390"/>
      <c r="AA37" s="390"/>
      <c r="AB37" s="390"/>
      <c r="AC37" s="390"/>
      <c r="AD37" s="390"/>
      <c r="AE37" s="390"/>
      <c r="AF37" s="97" t="s">
        <v>23</v>
      </c>
      <c r="AG37" s="390" t="str">
        <f>Ergebniseingabe!AG40</f>
        <v>FC Fortuna Höchst</v>
      </c>
      <c r="AH37" s="390"/>
      <c r="AI37" s="390"/>
      <c r="AJ37" s="390"/>
      <c r="AK37" s="390"/>
      <c r="AL37" s="390"/>
      <c r="AM37" s="390"/>
      <c r="AN37" s="390"/>
      <c r="AO37" s="390"/>
      <c r="AP37" s="390"/>
      <c r="AQ37" s="390"/>
      <c r="AR37" s="390"/>
      <c r="AS37" s="390"/>
      <c r="AT37" s="390"/>
      <c r="AU37" s="390"/>
      <c r="AV37" s="390"/>
      <c r="AW37" s="390"/>
      <c r="AX37" s="390"/>
      <c r="AY37" s="390"/>
      <c r="AZ37" s="390"/>
      <c r="BA37" s="391"/>
      <c r="BB37" s="395" t="str">
        <f>IF(Ergebniseingabe!BB40="","",Ergebniseingabe!BB40)</f>
        <v/>
      </c>
      <c r="BC37" s="396"/>
      <c r="BD37" s="396"/>
      <c r="BE37" s="398" t="str">
        <f>IF(Ergebniseingabe!BE40="","",Ergebniseingabe!BE40)</f>
        <v/>
      </c>
      <c r="BF37" s="398"/>
      <c r="BG37" s="135"/>
      <c r="BH37" s="33"/>
      <c r="BI37" s="49"/>
      <c r="BJ37" s="49"/>
      <c r="BK37" s="49"/>
      <c r="BL37" s="6"/>
      <c r="BP37" s="61"/>
      <c r="BQ37" s="61"/>
      <c r="BR37" s="61"/>
      <c r="BS37" s="62"/>
      <c r="BT37" s="62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H37" s="63"/>
      <c r="CI37" s="63"/>
      <c r="CJ37" s="63"/>
      <c r="CK37" s="63"/>
      <c r="CL37" s="63"/>
      <c r="CM37" s="7"/>
      <c r="CS37" s="2"/>
      <c r="CT37" s="2"/>
      <c r="CU37" s="2"/>
      <c r="CV37" s="2"/>
      <c r="CW37" s="2"/>
    </row>
    <row r="38" spans="2:101" ht="18" customHeight="1" x14ac:dyDescent="0.25">
      <c r="B38" s="405">
        <v>13</v>
      </c>
      <c r="C38" s="406"/>
      <c r="D38" s="381" t="str">
        <f>Ergebniseingabe!D41</f>
        <v>A</v>
      </c>
      <c r="E38" s="382"/>
      <c r="F38" s="383"/>
      <c r="G38" s="381">
        <f>Ergebniseingabe!G41</f>
        <v>0.54166666666666663</v>
      </c>
      <c r="H38" s="382"/>
      <c r="I38" s="382"/>
      <c r="J38" s="382"/>
      <c r="K38" s="442" t="str">
        <f>Ergebniseingabe!K41</f>
        <v>TV Wallau</v>
      </c>
      <c r="L38" s="390"/>
      <c r="M38" s="390"/>
      <c r="N38" s="390"/>
      <c r="O38" s="390"/>
      <c r="P38" s="390"/>
      <c r="Q38" s="390"/>
      <c r="R38" s="390"/>
      <c r="S38" s="390"/>
      <c r="T38" s="390"/>
      <c r="U38" s="390"/>
      <c r="V38" s="390"/>
      <c r="W38" s="390"/>
      <c r="X38" s="390"/>
      <c r="Y38" s="390"/>
      <c r="Z38" s="390"/>
      <c r="AA38" s="390"/>
      <c r="AB38" s="390"/>
      <c r="AC38" s="390"/>
      <c r="AD38" s="390"/>
      <c r="AE38" s="390"/>
      <c r="AF38" s="97" t="s">
        <v>23</v>
      </c>
      <c r="AG38" s="390" t="str">
        <f>Ergebniseingabe!AG41</f>
        <v>SV Erbenheim</v>
      </c>
      <c r="AH38" s="390"/>
      <c r="AI38" s="390"/>
      <c r="AJ38" s="390"/>
      <c r="AK38" s="390"/>
      <c r="AL38" s="390"/>
      <c r="AM38" s="390"/>
      <c r="AN38" s="390"/>
      <c r="AO38" s="390"/>
      <c r="AP38" s="390"/>
      <c r="AQ38" s="390"/>
      <c r="AR38" s="390"/>
      <c r="AS38" s="390"/>
      <c r="AT38" s="390"/>
      <c r="AU38" s="390"/>
      <c r="AV38" s="390"/>
      <c r="AW38" s="390"/>
      <c r="AX38" s="390"/>
      <c r="AY38" s="390"/>
      <c r="AZ38" s="390"/>
      <c r="BA38" s="391"/>
      <c r="BB38" s="395" t="str">
        <f>IF(Ergebniseingabe!BB41="","",Ergebniseingabe!BB41)</f>
        <v/>
      </c>
      <c r="BC38" s="396"/>
      <c r="BD38" s="396"/>
      <c r="BE38" s="398" t="str">
        <f>IF(Ergebniseingabe!BE41="","",Ergebniseingabe!BE41)</f>
        <v/>
      </c>
      <c r="BF38" s="398"/>
      <c r="BG38" s="135"/>
      <c r="BH38" s="33"/>
      <c r="BI38" s="49"/>
      <c r="BJ38" s="49"/>
      <c r="BK38" s="49"/>
      <c r="BL38" s="6"/>
      <c r="BP38" s="61"/>
      <c r="BQ38" s="61"/>
      <c r="BR38" s="61"/>
      <c r="BS38" s="62"/>
      <c r="BT38" s="62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H38" s="63"/>
      <c r="CI38" s="63"/>
      <c r="CJ38" s="63"/>
      <c r="CK38" s="63"/>
      <c r="CL38" s="63"/>
      <c r="CM38" s="7"/>
      <c r="CS38" s="2"/>
      <c r="CT38" s="2"/>
      <c r="CU38" s="2"/>
      <c r="CV38" s="2"/>
      <c r="CW38" s="2"/>
    </row>
    <row r="39" spans="2:101" ht="18" customHeight="1" x14ac:dyDescent="0.25">
      <c r="B39" s="405">
        <v>14</v>
      </c>
      <c r="C39" s="406"/>
      <c r="D39" s="381" t="str">
        <f>Ergebniseingabe!D42</f>
        <v>B</v>
      </c>
      <c r="E39" s="382"/>
      <c r="F39" s="383"/>
      <c r="G39" s="381">
        <f>Ergebniseingabe!G42</f>
        <v>0.55208333333333326</v>
      </c>
      <c r="H39" s="382"/>
      <c r="I39" s="382"/>
      <c r="J39" s="382"/>
      <c r="K39" s="442" t="str">
        <f>Ergebniseingabe!K42</f>
        <v>FV Delkenheim</v>
      </c>
      <c r="L39" s="390"/>
      <c r="M39" s="390"/>
      <c r="N39" s="390"/>
      <c r="O39" s="390"/>
      <c r="P39" s="390"/>
      <c r="Q39" s="390"/>
      <c r="R39" s="390"/>
      <c r="S39" s="390"/>
      <c r="T39" s="390"/>
      <c r="U39" s="390"/>
      <c r="V39" s="390"/>
      <c r="W39" s="390"/>
      <c r="X39" s="390"/>
      <c r="Y39" s="390"/>
      <c r="Z39" s="390"/>
      <c r="AA39" s="390"/>
      <c r="AB39" s="390"/>
      <c r="AC39" s="390"/>
      <c r="AD39" s="390"/>
      <c r="AE39" s="390"/>
      <c r="AF39" s="97" t="s">
        <v>23</v>
      </c>
      <c r="AG39" s="390" t="str">
        <f>Ergebniseingabe!AG42</f>
        <v>VFR Wiesbaden</v>
      </c>
      <c r="AH39" s="390"/>
      <c r="AI39" s="390"/>
      <c r="AJ39" s="390"/>
      <c r="AK39" s="390"/>
      <c r="AL39" s="390"/>
      <c r="AM39" s="390"/>
      <c r="AN39" s="390"/>
      <c r="AO39" s="390"/>
      <c r="AP39" s="390"/>
      <c r="AQ39" s="390"/>
      <c r="AR39" s="390"/>
      <c r="AS39" s="390"/>
      <c r="AT39" s="390"/>
      <c r="AU39" s="390"/>
      <c r="AV39" s="390"/>
      <c r="AW39" s="390"/>
      <c r="AX39" s="390"/>
      <c r="AY39" s="390"/>
      <c r="AZ39" s="390"/>
      <c r="BA39" s="391"/>
      <c r="BB39" s="395" t="str">
        <f>IF(Ergebniseingabe!BB42="","",Ergebniseingabe!BB42)</f>
        <v/>
      </c>
      <c r="BC39" s="396"/>
      <c r="BD39" s="396"/>
      <c r="BE39" s="398" t="str">
        <f>IF(Ergebniseingabe!BE42="","",Ergebniseingabe!BE42)</f>
        <v/>
      </c>
      <c r="BF39" s="398"/>
      <c r="BG39" s="135"/>
      <c r="BH39" s="33"/>
      <c r="BI39" s="49"/>
      <c r="BJ39" s="49"/>
      <c r="BK39" s="49"/>
      <c r="BL39" s="6"/>
      <c r="BP39" s="61"/>
      <c r="BQ39" s="61"/>
      <c r="BR39" s="61"/>
      <c r="BS39" s="62"/>
      <c r="BT39" s="62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H39" s="63"/>
      <c r="CI39" s="63"/>
      <c r="CJ39" s="63"/>
      <c r="CK39" s="63"/>
      <c r="CL39" s="63"/>
      <c r="CM39" s="7"/>
      <c r="CS39" s="2"/>
      <c r="CT39" s="2"/>
      <c r="CU39" s="2"/>
      <c r="CV39" s="2"/>
      <c r="CW39" s="2"/>
    </row>
    <row r="40" spans="2:101" ht="18" customHeight="1" x14ac:dyDescent="0.25">
      <c r="B40" s="410">
        <v>15</v>
      </c>
      <c r="C40" s="411"/>
      <c r="D40" s="381" t="str">
        <f>Ergebniseingabe!D43</f>
        <v>A</v>
      </c>
      <c r="E40" s="382"/>
      <c r="F40" s="383"/>
      <c r="G40" s="381">
        <f>Ergebniseingabe!G43</f>
        <v>0.56249999999999989</v>
      </c>
      <c r="H40" s="382"/>
      <c r="I40" s="382"/>
      <c r="J40" s="382"/>
      <c r="K40" s="442" t="str">
        <f>Ergebniseingabe!K43</f>
        <v>FC Mammolshain</v>
      </c>
      <c r="L40" s="390"/>
      <c r="M40" s="390"/>
      <c r="N40" s="390"/>
      <c r="O40" s="390"/>
      <c r="P40" s="390"/>
      <c r="Q40" s="390"/>
      <c r="R40" s="390"/>
      <c r="S40" s="390"/>
      <c r="T40" s="390"/>
      <c r="U40" s="390"/>
      <c r="V40" s="390"/>
      <c r="W40" s="390"/>
      <c r="X40" s="390"/>
      <c r="Y40" s="390"/>
      <c r="Z40" s="390"/>
      <c r="AA40" s="390"/>
      <c r="AB40" s="390"/>
      <c r="AC40" s="390"/>
      <c r="AD40" s="390"/>
      <c r="AE40" s="390"/>
      <c r="AF40" s="97" t="s">
        <v>23</v>
      </c>
      <c r="AG40" s="390" t="str">
        <f>Ergebniseingabe!AG43</f>
        <v>DJK Hochheim</v>
      </c>
      <c r="AH40" s="390"/>
      <c r="AI40" s="390"/>
      <c r="AJ40" s="390"/>
      <c r="AK40" s="390"/>
      <c r="AL40" s="390"/>
      <c r="AM40" s="390"/>
      <c r="AN40" s="390"/>
      <c r="AO40" s="390"/>
      <c r="AP40" s="390"/>
      <c r="AQ40" s="390"/>
      <c r="AR40" s="390"/>
      <c r="AS40" s="390"/>
      <c r="AT40" s="390"/>
      <c r="AU40" s="390"/>
      <c r="AV40" s="390"/>
      <c r="AW40" s="390"/>
      <c r="AX40" s="390"/>
      <c r="AY40" s="390"/>
      <c r="AZ40" s="390"/>
      <c r="BA40" s="391"/>
      <c r="BB40" s="395" t="str">
        <f>IF(Ergebniseingabe!BB43="","",Ergebniseingabe!BB43)</f>
        <v/>
      </c>
      <c r="BC40" s="396"/>
      <c r="BD40" s="396"/>
      <c r="BE40" s="398" t="str">
        <f>IF(Ergebniseingabe!BE43="","",Ergebniseingabe!BE43)</f>
        <v/>
      </c>
      <c r="BF40" s="398"/>
      <c r="BG40" s="135"/>
      <c r="BH40" s="33"/>
      <c r="BI40" s="49"/>
      <c r="BJ40" s="49"/>
      <c r="BK40" s="49"/>
      <c r="BL40" s="6"/>
      <c r="BP40" s="61"/>
      <c r="BQ40" s="61"/>
      <c r="BR40" s="61"/>
      <c r="BS40" s="62"/>
      <c r="BT40" s="62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H40" s="63"/>
      <c r="CI40" s="63"/>
      <c r="CJ40" s="63"/>
      <c r="CK40" s="63"/>
      <c r="CL40" s="63"/>
      <c r="CM40" s="7"/>
      <c r="CS40" s="2"/>
      <c r="CT40" s="2"/>
      <c r="CU40" s="2"/>
      <c r="CV40" s="2"/>
      <c r="CW40" s="2"/>
    </row>
    <row r="41" spans="2:101" ht="18" customHeight="1" x14ac:dyDescent="0.25">
      <c r="B41" s="405">
        <v>16</v>
      </c>
      <c r="C41" s="406"/>
      <c r="D41" s="381" t="str">
        <f>Ergebniseingabe!D44</f>
        <v>B</v>
      </c>
      <c r="E41" s="382"/>
      <c r="F41" s="383"/>
      <c r="G41" s="381">
        <f>Ergebniseingabe!G44</f>
        <v>0.57291666666666652</v>
      </c>
      <c r="H41" s="382"/>
      <c r="I41" s="382"/>
      <c r="J41" s="382"/>
      <c r="K41" s="442" t="str">
        <f>Ergebniseingabe!K44</f>
        <v>FC Fortuna Höchst</v>
      </c>
      <c r="L41" s="390"/>
      <c r="M41" s="390"/>
      <c r="N41" s="390"/>
      <c r="O41" s="390"/>
      <c r="P41" s="390"/>
      <c r="Q41" s="390"/>
      <c r="R41" s="390"/>
      <c r="S41" s="390"/>
      <c r="T41" s="390"/>
      <c r="U41" s="390"/>
      <c r="V41" s="390"/>
      <c r="W41" s="390"/>
      <c r="X41" s="390"/>
      <c r="Y41" s="390"/>
      <c r="Z41" s="390"/>
      <c r="AA41" s="390"/>
      <c r="AB41" s="390"/>
      <c r="AC41" s="390"/>
      <c r="AD41" s="390"/>
      <c r="AE41" s="390"/>
      <c r="AF41" s="97" t="s">
        <v>23</v>
      </c>
      <c r="AG41" s="390" t="str">
        <f>Ergebniseingabe!AG44</f>
        <v>FC Schwalbach</v>
      </c>
      <c r="AH41" s="390"/>
      <c r="AI41" s="390"/>
      <c r="AJ41" s="390"/>
      <c r="AK41" s="390"/>
      <c r="AL41" s="390"/>
      <c r="AM41" s="390"/>
      <c r="AN41" s="390"/>
      <c r="AO41" s="390"/>
      <c r="AP41" s="390"/>
      <c r="AQ41" s="390"/>
      <c r="AR41" s="390"/>
      <c r="AS41" s="390"/>
      <c r="AT41" s="390"/>
      <c r="AU41" s="390"/>
      <c r="AV41" s="390"/>
      <c r="AW41" s="390"/>
      <c r="AX41" s="390"/>
      <c r="AY41" s="390"/>
      <c r="AZ41" s="390"/>
      <c r="BA41" s="391"/>
      <c r="BB41" s="395" t="str">
        <f>IF(Ergebniseingabe!BB44="","",Ergebniseingabe!BB44)</f>
        <v/>
      </c>
      <c r="BC41" s="396"/>
      <c r="BD41" s="396"/>
      <c r="BE41" s="398" t="str">
        <f>IF(Ergebniseingabe!BE44="","",Ergebniseingabe!BE44)</f>
        <v/>
      </c>
      <c r="BF41" s="398"/>
      <c r="BG41" s="135"/>
      <c r="BH41" s="33"/>
      <c r="BI41" s="49"/>
      <c r="BJ41" s="49"/>
      <c r="BK41" s="49"/>
      <c r="BL41" s="6"/>
      <c r="BP41" s="61"/>
      <c r="BQ41" s="61"/>
      <c r="BR41" s="61"/>
      <c r="BS41" s="62"/>
      <c r="BT41" s="62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H41" s="63"/>
      <c r="CI41" s="63"/>
      <c r="CJ41" s="63"/>
      <c r="CK41" s="63"/>
      <c r="CL41" s="63"/>
      <c r="CM41" s="7"/>
      <c r="CS41" s="2"/>
      <c r="CT41" s="2"/>
      <c r="CU41" s="2"/>
      <c r="CV41" s="2"/>
      <c r="CW41" s="2"/>
    </row>
    <row r="42" spans="2:101" ht="18" customHeight="1" x14ac:dyDescent="0.25">
      <c r="B42" s="410">
        <v>17</v>
      </c>
      <c r="C42" s="411"/>
      <c r="D42" s="381" t="str">
        <f>Ergebniseingabe!D45</f>
        <v>A</v>
      </c>
      <c r="E42" s="382"/>
      <c r="F42" s="383"/>
      <c r="G42" s="381">
        <f>Ergebniseingabe!G45</f>
        <v>0.58333333333333315</v>
      </c>
      <c r="H42" s="382"/>
      <c r="I42" s="382"/>
      <c r="J42" s="382"/>
      <c r="K42" s="442" t="str">
        <f>Ergebniseingabe!K45</f>
        <v>SV Frauenstein</v>
      </c>
      <c r="L42" s="390"/>
      <c r="M42" s="390"/>
      <c r="N42" s="390"/>
      <c r="O42" s="390"/>
      <c r="P42" s="390"/>
      <c r="Q42" s="390"/>
      <c r="R42" s="390"/>
      <c r="S42" s="390"/>
      <c r="T42" s="390"/>
      <c r="U42" s="390"/>
      <c r="V42" s="390"/>
      <c r="W42" s="390"/>
      <c r="X42" s="390"/>
      <c r="Y42" s="390"/>
      <c r="Z42" s="390"/>
      <c r="AA42" s="390"/>
      <c r="AB42" s="390"/>
      <c r="AC42" s="390"/>
      <c r="AD42" s="390"/>
      <c r="AE42" s="390"/>
      <c r="AF42" s="97" t="s">
        <v>23</v>
      </c>
      <c r="AG42" s="390" t="str">
        <f>Ergebniseingabe!AG45</f>
        <v>FVGG Kastel</v>
      </c>
      <c r="AH42" s="390"/>
      <c r="AI42" s="390"/>
      <c r="AJ42" s="390"/>
      <c r="AK42" s="390"/>
      <c r="AL42" s="390"/>
      <c r="AM42" s="390"/>
      <c r="AN42" s="390"/>
      <c r="AO42" s="390"/>
      <c r="AP42" s="390"/>
      <c r="AQ42" s="390"/>
      <c r="AR42" s="390"/>
      <c r="AS42" s="390"/>
      <c r="AT42" s="390"/>
      <c r="AU42" s="390"/>
      <c r="AV42" s="390"/>
      <c r="AW42" s="390"/>
      <c r="AX42" s="390"/>
      <c r="AY42" s="390"/>
      <c r="AZ42" s="390"/>
      <c r="BA42" s="391"/>
      <c r="BB42" s="395" t="str">
        <f>IF(Ergebniseingabe!BB45="","",Ergebniseingabe!BB45)</f>
        <v/>
      </c>
      <c r="BC42" s="396"/>
      <c r="BD42" s="396"/>
      <c r="BE42" s="398" t="str">
        <f>IF(Ergebniseingabe!BE45="","",Ergebniseingabe!BE45)</f>
        <v/>
      </c>
      <c r="BF42" s="398"/>
      <c r="BG42" s="135"/>
      <c r="BH42" s="33"/>
      <c r="BI42" s="49"/>
      <c r="BJ42" s="49"/>
      <c r="BK42" s="49"/>
      <c r="BL42" s="6"/>
      <c r="BP42" s="61"/>
      <c r="BQ42" s="61"/>
      <c r="BR42" s="61"/>
      <c r="BS42" s="62"/>
      <c r="BT42" s="62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H42" s="63"/>
      <c r="CI42" s="63"/>
      <c r="CJ42" s="63"/>
      <c r="CK42" s="63"/>
      <c r="CL42" s="63"/>
      <c r="CM42" s="7"/>
      <c r="CS42" s="2"/>
      <c r="CT42" s="2"/>
      <c r="CU42" s="2"/>
      <c r="CV42" s="2"/>
      <c r="CW42" s="2"/>
    </row>
    <row r="43" spans="2:101" ht="18" customHeight="1" x14ac:dyDescent="0.25">
      <c r="B43" s="405">
        <v>18</v>
      </c>
      <c r="C43" s="406"/>
      <c r="D43" s="381" t="str">
        <f>Ergebniseingabe!D46</f>
        <v>B</v>
      </c>
      <c r="E43" s="382"/>
      <c r="F43" s="383"/>
      <c r="G43" s="381">
        <f>Ergebniseingabe!G46</f>
        <v>0.59374999999999978</v>
      </c>
      <c r="H43" s="382"/>
      <c r="I43" s="382"/>
      <c r="J43" s="382"/>
      <c r="K43" s="442" t="str">
        <f>Ergebniseingabe!K46</f>
        <v>BSC Altenhain</v>
      </c>
      <c r="L43" s="390"/>
      <c r="M43" s="390"/>
      <c r="N43" s="390"/>
      <c r="O43" s="390"/>
      <c r="P43" s="390"/>
      <c r="Q43" s="390"/>
      <c r="R43" s="390"/>
      <c r="S43" s="390"/>
      <c r="T43" s="390"/>
      <c r="U43" s="390"/>
      <c r="V43" s="390"/>
      <c r="W43" s="390"/>
      <c r="X43" s="390"/>
      <c r="Y43" s="390"/>
      <c r="Z43" s="390"/>
      <c r="AA43" s="390"/>
      <c r="AB43" s="390"/>
      <c r="AC43" s="390"/>
      <c r="AD43" s="390"/>
      <c r="AE43" s="390"/>
      <c r="AF43" s="97" t="s">
        <v>23</v>
      </c>
      <c r="AG43" s="390" t="str">
        <f>Ergebniseingabe!AG46</f>
        <v>FSV Schierstein 08</v>
      </c>
      <c r="AH43" s="390"/>
      <c r="AI43" s="390"/>
      <c r="AJ43" s="390"/>
      <c r="AK43" s="390"/>
      <c r="AL43" s="390"/>
      <c r="AM43" s="390"/>
      <c r="AN43" s="390"/>
      <c r="AO43" s="390"/>
      <c r="AP43" s="390"/>
      <c r="AQ43" s="390"/>
      <c r="AR43" s="390"/>
      <c r="AS43" s="390"/>
      <c r="AT43" s="390"/>
      <c r="AU43" s="390"/>
      <c r="AV43" s="390"/>
      <c r="AW43" s="390"/>
      <c r="AX43" s="390"/>
      <c r="AY43" s="390"/>
      <c r="AZ43" s="390"/>
      <c r="BA43" s="391"/>
      <c r="BB43" s="395" t="str">
        <f>IF(Ergebniseingabe!BB46="","",Ergebniseingabe!BB46)</f>
        <v/>
      </c>
      <c r="BC43" s="396"/>
      <c r="BD43" s="396"/>
      <c r="BE43" s="398" t="str">
        <f>IF(Ergebniseingabe!BE46="","",Ergebniseingabe!BE46)</f>
        <v/>
      </c>
      <c r="BF43" s="398"/>
      <c r="BG43" s="135"/>
      <c r="BH43" s="33"/>
      <c r="BI43" s="49"/>
      <c r="BJ43" s="49"/>
      <c r="BK43" s="49"/>
      <c r="BL43" s="6"/>
      <c r="BP43" s="61"/>
      <c r="BQ43" s="61"/>
      <c r="BR43" s="61"/>
      <c r="BS43" s="62"/>
      <c r="BT43" s="62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H43" s="63"/>
      <c r="CI43" s="63"/>
      <c r="CJ43" s="63"/>
      <c r="CK43" s="63"/>
      <c r="CL43" s="63"/>
      <c r="CM43" s="7"/>
      <c r="CS43" s="2"/>
      <c r="CT43" s="2"/>
      <c r="CU43" s="2"/>
      <c r="CV43" s="2"/>
      <c r="CW43" s="2"/>
    </row>
    <row r="44" spans="2:101" ht="18" customHeight="1" x14ac:dyDescent="0.25">
      <c r="B44" s="405">
        <v>19</v>
      </c>
      <c r="C44" s="406"/>
      <c r="D44" s="381" t="str">
        <f>Ergebniseingabe!D47</f>
        <v>A</v>
      </c>
      <c r="E44" s="382"/>
      <c r="F44" s="383"/>
      <c r="G44" s="381">
        <f>Ergebniseingabe!G47</f>
        <v>0.60416666666666641</v>
      </c>
      <c r="H44" s="382"/>
      <c r="I44" s="382"/>
      <c r="J44" s="382"/>
      <c r="K44" s="442" t="str">
        <f>Ergebniseingabe!K47</f>
        <v>FC Mammolshain</v>
      </c>
      <c r="L44" s="390"/>
      <c r="M44" s="390"/>
      <c r="N44" s="390"/>
      <c r="O44" s="390"/>
      <c r="P44" s="390"/>
      <c r="Q44" s="390"/>
      <c r="R44" s="390"/>
      <c r="S44" s="390"/>
      <c r="T44" s="390"/>
      <c r="U44" s="390"/>
      <c r="V44" s="390"/>
      <c r="W44" s="390"/>
      <c r="X44" s="390"/>
      <c r="Y44" s="390"/>
      <c r="Z44" s="390"/>
      <c r="AA44" s="390"/>
      <c r="AB44" s="390"/>
      <c r="AC44" s="390"/>
      <c r="AD44" s="390"/>
      <c r="AE44" s="390"/>
      <c r="AF44" s="97" t="s">
        <v>23</v>
      </c>
      <c r="AG44" s="390" t="str">
        <f>Ergebniseingabe!AG47</f>
        <v>TV Wallau</v>
      </c>
      <c r="AH44" s="390"/>
      <c r="AI44" s="390"/>
      <c r="AJ44" s="390"/>
      <c r="AK44" s="390"/>
      <c r="AL44" s="390"/>
      <c r="AM44" s="390"/>
      <c r="AN44" s="390"/>
      <c r="AO44" s="390"/>
      <c r="AP44" s="390"/>
      <c r="AQ44" s="390"/>
      <c r="AR44" s="390"/>
      <c r="AS44" s="390"/>
      <c r="AT44" s="390"/>
      <c r="AU44" s="390"/>
      <c r="AV44" s="390"/>
      <c r="AW44" s="390"/>
      <c r="AX44" s="390"/>
      <c r="AY44" s="390"/>
      <c r="AZ44" s="390"/>
      <c r="BA44" s="391"/>
      <c r="BB44" s="395" t="str">
        <f>IF(Ergebniseingabe!BB47="","",Ergebniseingabe!BB47)</f>
        <v/>
      </c>
      <c r="BC44" s="396"/>
      <c r="BD44" s="396"/>
      <c r="BE44" s="398" t="str">
        <f>IF(Ergebniseingabe!BE47="","",Ergebniseingabe!BE47)</f>
        <v/>
      </c>
      <c r="BF44" s="398"/>
      <c r="BG44" s="135"/>
      <c r="BH44" s="33"/>
      <c r="BI44" s="49"/>
      <c r="BJ44" s="49"/>
      <c r="BK44" s="49"/>
      <c r="BL44" s="6"/>
      <c r="BP44" s="61"/>
      <c r="BQ44" s="61"/>
      <c r="BR44" s="61"/>
      <c r="BS44" s="62"/>
      <c r="BT44" s="62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H44" s="63"/>
      <c r="CI44" s="63"/>
      <c r="CJ44" s="63"/>
      <c r="CK44" s="63"/>
      <c r="CL44" s="63"/>
      <c r="CM44" s="7"/>
      <c r="CS44" s="2"/>
      <c r="CT44" s="2"/>
      <c r="CU44" s="2"/>
      <c r="CV44" s="2"/>
      <c r="CW44" s="2"/>
    </row>
    <row r="45" spans="2:101" ht="18" customHeight="1" x14ac:dyDescent="0.25">
      <c r="B45" s="405">
        <v>20</v>
      </c>
      <c r="C45" s="406"/>
      <c r="D45" s="381" t="str">
        <f>Ergebniseingabe!D48</f>
        <v>B</v>
      </c>
      <c r="E45" s="382"/>
      <c r="F45" s="383"/>
      <c r="G45" s="381">
        <f>Ergebniseingabe!G48</f>
        <v>0.61458333333333304</v>
      </c>
      <c r="H45" s="382"/>
      <c r="I45" s="382"/>
      <c r="J45" s="382"/>
      <c r="K45" s="442" t="str">
        <f>Ergebniseingabe!K48</f>
        <v>FC Fortuna Höchst</v>
      </c>
      <c r="L45" s="390"/>
      <c r="M45" s="390"/>
      <c r="N45" s="390"/>
      <c r="O45" s="390"/>
      <c r="P45" s="390"/>
      <c r="Q45" s="390"/>
      <c r="R45" s="390"/>
      <c r="S45" s="390"/>
      <c r="T45" s="390"/>
      <c r="U45" s="390"/>
      <c r="V45" s="390"/>
      <c r="W45" s="390"/>
      <c r="X45" s="390"/>
      <c r="Y45" s="390"/>
      <c r="Z45" s="390"/>
      <c r="AA45" s="390"/>
      <c r="AB45" s="390"/>
      <c r="AC45" s="390"/>
      <c r="AD45" s="390"/>
      <c r="AE45" s="390"/>
      <c r="AF45" s="97" t="s">
        <v>23</v>
      </c>
      <c r="AG45" s="390" t="str">
        <f>Ergebniseingabe!AG48</f>
        <v>FV Delkenheim</v>
      </c>
      <c r="AH45" s="390"/>
      <c r="AI45" s="390"/>
      <c r="AJ45" s="390"/>
      <c r="AK45" s="390"/>
      <c r="AL45" s="390"/>
      <c r="AM45" s="390"/>
      <c r="AN45" s="390"/>
      <c r="AO45" s="390"/>
      <c r="AP45" s="390"/>
      <c r="AQ45" s="390"/>
      <c r="AR45" s="390"/>
      <c r="AS45" s="390"/>
      <c r="AT45" s="390"/>
      <c r="AU45" s="390"/>
      <c r="AV45" s="390"/>
      <c r="AW45" s="390"/>
      <c r="AX45" s="390"/>
      <c r="AY45" s="390"/>
      <c r="AZ45" s="390"/>
      <c r="BA45" s="391"/>
      <c r="BB45" s="395" t="str">
        <f>IF(Ergebniseingabe!BB48="","",Ergebniseingabe!BB48)</f>
        <v/>
      </c>
      <c r="BC45" s="396"/>
      <c r="BD45" s="396"/>
      <c r="BE45" s="398" t="str">
        <f>IF(Ergebniseingabe!BE48="","",Ergebniseingabe!BE48)</f>
        <v/>
      </c>
      <c r="BF45" s="398"/>
      <c r="BG45" s="135"/>
      <c r="BH45" s="33"/>
      <c r="BI45" s="49"/>
      <c r="BJ45" s="49"/>
      <c r="BK45" s="49"/>
      <c r="BL45" s="6"/>
      <c r="BP45" s="61"/>
      <c r="BQ45" s="61"/>
      <c r="BR45" s="61"/>
      <c r="BS45" s="62"/>
      <c r="BT45" s="62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6"/>
      <c r="CH45" s="6"/>
      <c r="CI45" s="6"/>
      <c r="CJ45" s="6"/>
      <c r="CK45" s="6"/>
      <c r="CL45" s="6"/>
      <c r="CM45" s="7"/>
      <c r="CS45" s="2"/>
      <c r="CT45" s="2"/>
      <c r="CU45" s="2"/>
      <c r="CV45" s="2"/>
      <c r="CW45" s="2"/>
    </row>
    <row r="46" spans="2:101" ht="18" customHeight="1" x14ac:dyDescent="0.25">
      <c r="B46" s="410">
        <v>21</v>
      </c>
      <c r="C46" s="411"/>
      <c r="D46" s="381" t="str">
        <f>Ergebniseingabe!D49</f>
        <v>A</v>
      </c>
      <c r="E46" s="382"/>
      <c r="F46" s="383"/>
      <c r="G46" s="381">
        <f>Ergebniseingabe!G49</f>
        <v>0.62499999999999967</v>
      </c>
      <c r="H46" s="382"/>
      <c r="I46" s="382"/>
      <c r="J46" s="382"/>
      <c r="K46" s="442" t="str">
        <f>Ergebniseingabe!K49</f>
        <v>FVGG Kastel</v>
      </c>
      <c r="L46" s="390"/>
      <c r="M46" s="390"/>
      <c r="N46" s="390"/>
      <c r="O46" s="390"/>
      <c r="P46" s="390"/>
      <c r="Q46" s="390"/>
      <c r="R46" s="390"/>
      <c r="S46" s="390"/>
      <c r="T46" s="390"/>
      <c r="U46" s="390"/>
      <c r="V46" s="390"/>
      <c r="W46" s="390"/>
      <c r="X46" s="390"/>
      <c r="Y46" s="390"/>
      <c r="Z46" s="390"/>
      <c r="AA46" s="390"/>
      <c r="AB46" s="390"/>
      <c r="AC46" s="390"/>
      <c r="AD46" s="390"/>
      <c r="AE46" s="390"/>
      <c r="AF46" s="97" t="s">
        <v>23</v>
      </c>
      <c r="AG46" s="390" t="str">
        <f>Ergebniseingabe!AG49</f>
        <v>SV Erbenheim</v>
      </c>
      <c r="AH46" s="390"/>
      <c r="AI46" s="390"/>
      <c r="AJ46" s="390"/>
      <c r="AK46" s="390"/>
      <c r="AL46" s="390"/>
      <c r="AM46" s="390"/>
      <c r="AN46" s="390"/>
      <c r="AO46" s="390"/>
      <c r="AP46" s="390"/>
      <c r="AQ46" s="390"/>
      <c r="AR46" s="390"/>
      <c r="AS46" s="390"/>
      <c r="AT46" s="390"/>
      <c r="AU46" s="390"/>
      <c r="AV46" s="390"/>
      <c r="AW46" s="390"/>
      <c r="AX46" s="390"/>
      <c r="AY46" s="390"/>
      <c r="AZ46" s="390"/>
      <c r="BA46" s="391"/>
      <c r="BB46" s="395" t="str">
        <f>IF(Ergebniseingabe!BB49="","",Ergebniseingabe!BB49)</f>
        <v/>
      </c>
      <c r="BC46" s="396"/>
      <c r="BD46" s="396"/>
      <c r="BE46" s="398" t="str">
        <f>IF(Ergebniseingabe!BE49="","",Ergebniseingabe!BE49)</f>
        <v/>
      </c>
      <c r="BF46" s="398"/>
      <c r="BG46" s="135"/>
      <c r="BH46" s="33"/>
      <c r="BI46" s="49"/>
      <c r="BJ46" s="49"/>
      <c r="BK46" s="49"/>
      <c r="BL46" s="6"/>
      <c r="BP46" s="61"/>
      <c r="BQ46" s="61"/>
      <c r="BR46" s="61"/>
      <c r="BS46" s="62"/>
      <c r="BT46" s="62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6"/>
      <c r="CH46" s="6"/>
      <c r="CI46" s="6"/>
      <c r="CJ46" s="6"/>
      <c r="CK46" s="6"/>
      <c r="CL46" s="6"/>
      <c r="CM46" s="7"/>
      <c r="CS46" s="2"/>
      <c r="CT46" s="2"/>
      <c r="CU46" s="2"/>
      <c r="CV46" s="2"/>
      <c r="CW46" s="2"/>
    </row>
    <row r="47" spans="2:101" ht="18" customHeight="1" x14ac:dyDescent="0.25">
      <c r="B47" s="405">
        <v>22</v>
      </c>
      <c r="C47" s="406"/>
      <c r="D47" s="381" t="str">
        <f>Ergebniseingabe!D50</f>
        <v>B</v>
      </c>
      <c r="E47" s="382"/>
      <c r="F47" s="383"/>
      <c r="G47" s="381">
        <f>Ergebniseingabe!G50</f>
        <v>0.6354166666666663</v>
      </c>
      <c r="H47" s="382"/>
      <c r="I47" s="382"/>
      <c r="J47" s="382"/>
      <c r="K47" s="442" t="str">
        <f>Ergebniseingabe!K50</f>
        <v>FSV Schierstein 08</v>
      </c>
      <c r="L47" s="390"/>
      <c r="M47" s="390"/>
      <c r="N47" s="390"/>
      <c r="O47" s="390"/>
      <c r="P47" s="390"/>
      <c r="Q47" s="390"/>
      <c r="R47" s="390"/>
      <c r="S47" s="390"/>
      <c r="T47" s="390"/>
      <c r="U47" s="390"/>
      <c r="V47" s="390"/>
      <c r="W47" s="390"/>
      <c r="X47" s="390"/>
      <c r="Y47" s="390"/>
      <c r="Z47" s="390"/>
      <c r="AA47" s="390"/>
      <c r="AB47" s="390"/>
      <c r="AC47" s="390"/>
      <c r="AD47" s="390"/>
      <c r="AE47" s="390"/>
      <c r="AF47" s="97" t="s">
        <v>23</v>
      </c>
      <c r="AG47" s="390" t="str">
        <f>Ergebniseingabe!AG50</f>
        <v>VFR Wiesbaden</v>
      </c>
      <c r="AH47" s="390"/>
      <c r="AI47" s="390"/>
      <c r="AJ47" s="390"/>
      <c r="AK47" s="390"/>
      <c r="AL47" s="390"/>
      <c r="AM47" s="390"/>
      <c r="AN47" s="390"/>
      <c r="AO47" s="390"/>
      <c r="AP47" s="390"/>
      <c r="AQ47" s="390"/>
      <c r="AR47" s="390"/>
      <c r="AS47" s="390"/>
      <c r="AT47" s="390"/>
      <c r="AU47" s="390"/>
      <c r="AV47" s="390"/>
      <c r="AW47" s="390"/>
      <c r="AX47" s="390"/>
      <c r="AY47" s="390"/>
      <c r="AZ47" s="390"/>
      <c r="BA47" s="391"/>
      <c r="BB47" s="395" t="str">
        <f>IF(Ergebniseingabe!BB50="","",Ergebniseingabe!BB50)</f>
        <v/>
      </c>
      <c r="BC47" s="396"/>
      <c r="BD47" s="396"/>
      <c r="BE47" s="398" t="str">
        <f>IF(Ergebniseingabe!BE50="","",Ergebniseingabe!BE50)</f>
        <v/>
      </c>
      <c r="BF47" s="398"/>
      <c r="BG47" s="135"/>
      <c r="BH47" s="33"/>
      <c r="BI47" s="49"/>
      <c r="BJ47" s="49"/>
      <c r="BK47" s="49"/>
      <c r="BL47" s="6"/>
      <c r="BP47" s="61"/>
      <c r="BQ47" s="61"/>
      <c r="BR47" s="61"/>
      <c r="BS47" s="62"/>
      <c r="BT47" s="62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6"/>
      <c r="CH47" s="6"/>
      <c r="CI47" s="6"/>
      <c r="CJ47" s="6"/>
      <c r="CK47" s="6"/>
      <c r="CL47" s="6"/>
      <c r="CM47" s="7"/>
      <c r="CS47" s="2"/>
      <c r="CT47" s="2"/>
      <c r="CU47" s="2"/>
      <c r="CV47" s="2"/>
      <c r="CW47" s="2"/>
    </row>
    <row r="48" spans="2:101" ht="18" customHeight="1" x14ac:dyDescent="0.25">
      <c r="B48" s="410">
        <v>23</v>
      </c>
      <c r="C48" s="411"/>
      <c r="D48" s="381" t="str">
        <f>Ergebniseingabe!D51</f>
        <v>A</v>
      </c>
      <c r="E48" s="382"/>
      <c r="F48" s="383"/>
      <c r="G48" s="381">
        <f>Ergebniseingabe!G51</f>
        <v>0.64583333333333293</v>
      </c>
      <c r="H48" s="382"/>
      <c r="I48" s="382"/>
      <c r="J48" s="382"/>
      <c r="K48" s="442" t="str">
        <f>Ergebniseingabe!K51</f>
        <v>DJK Hochheim</v>
      </c>
      <c r="L48" s="390"/>
      <c r="M48" s="390"/>
      <c r="N48" s="390"/>
      <c r="O48" s="390"/>
      <c r="P48" s="390"/>
      <c r="Q48" s="390"/>
      <c r="R48" s="390"/>
      <c r="S48" s="390"/>
      <c r="T48" s="390"/>
      <c r="U48" s="390"/>
      <c r="V48" s="390"/>
      <c r="W48" s="390"/>
      <c r="X48" s="390"/>
      <c r="Y48" s="390"/>
      <c r="Z48" s="390"/>
      <c r="AA48" s="390"/>
      <c r="AB48" s="390"/>
      <c r="AC48" s="390"/>
      <c r="AD48" s="390"/>
      <c r="AE48" s="390"/>
      <c r="AF48" s="97" t="s">
        <v>23</v>
      </c>
      <c r="AG48" s="390" t="str">
        <f>Ergebniseingabe!AG51</f>
        <v>SV Frauenstein</v>
      </c>
      <c r="AH48" s="390"/>
      <c r="AI48" s="390"/>
      <c r="AJ48" s="390"/>
      <c r="AK48" s="390"/>
      <c r="AL48" s="390"/>
      <c r="AM48" s="390"/>
      <c r="AN48" s="390"/>
      <c r="AO48" s="390"/>
      <c r="AP48" s="390"/>
      <c r="AQ48" s="390"/>
      <c r="AR48" s="390"/>
      <c r="AS48" s="390"/>
      <c r="AT48" s="390"/>
      <c r="AU48" s="390"/>
      <c r="AV48" s="390"/>
      <c r="AW48" s="390"/>
      <c r="AX48" s="390"/>
      <c r="AY48" s="390"/>
      <c r="AZ48" s="390"/>
      <c r="BA48" s="391"/>
      <c r="BB48" s="395" t="str">
        <f>IF(Ergebniseingabe!BB51="","",Ergebniseingabe!BB51)</f>
        <v/>
      </c>
      <c r="BC48" s="396"/>
      <c r="BD48" s="396"/>
      <c r="BE48" s="398" t="str">
        <f>IF(Ergebniseingabe!BE51="","",Ergebniseingabe!BE51)</f>
        <v/>
      </c>
      <c r="BF48" s="398"/>
      <c r="BG48" s="135"/>
      <c r="BH48" s="33"/>
      <c r="BI48" s="49"/>
      <c r="BJ48" s="49"/>
      <c r="BK48" s="49"/>
      <c r="BL48" s="6"/>
      <c r="BP48" s="61"/>
      <c r="BQ48" s="61"/>
      <c r="BR48" s="61"/>
      <c r="BS48" s="62"/>
      <c r="BT48" s="62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6"/>
      <c r="CH48" s="6"/>
      <c r="CI48" s="6"/>
      <c r="CJ48" s="6"/>
      <c r="CK48" s="6"/>
      <c r="CL48" s="6"/>
      <c r="CM48" s="7"/>
      <c r="CS48" s="2"/>
      <c r="CT48" s="2"/>
      <c r="CU48" s="2"/>
      <c r="CV48" s="2"/>
      <c r="CW48" s="2"/>
    </row>
    <row r="49" spans="1:101" ht="18" customHeight="1" x14ac:dyDescent="0.25">
      <c r="B49" s="405">
        <v>24</v>
      </c>
      <c r="C49" s="406"/>
      <c r="D49" s="381" t="str">
        <f>Ergebniseingabe!D52</f>
        <v>B</v>
      </c>
      <c r="E49" s="382"/>
      <c r="F49" s="383"/>
      <c r="G49" s="381">
        <f>Ergebniseingabe!G52</f>
        <v>0.65624999999999956</v>
      </c>
      <c r="H49" s="382"/>
      <c r="I49" s="382"/>
      <c r="J49" s="382"/>
      <c r="K49" s="442" t="str">
        <f>Ergebniseingabe!K52</f>
        <v>FC Schwalbach</v>
      </c>
      <c r="L49" s="390"/>
      <c r="M49" s="390"/>
      <c r="N49" s="390"/>
      <c r="O49" s="390"/>
      <c r="P49" s="390"/>
      <c r="Q49" s="390"/>
      <c r="R49" s="390"/>
      <c r="S49" s="390"/>
      <c r="T49" s="390"/>
      <c r="U49" s="390"/>
      <c r="V49" s="390"/>
      <c r="W49" s="390"/>
      <c r="X49" s="390"/>
      <c r="Y49" s="390"/>
      <c r="Z49" s="390"/>
      <c r="AA49" s="390"/>
      <c r="AB49" s="390"/>
      <c r="AC49" s="390"/>
      <c r="AD49" s="390"/>
      <c r="AE49" s="390"/>
      <c r="AF49" s="97" t="s">
        <v>23</v>
      </c>
      <c r="AG49" s="390" t="str">
        <f>Ergebniseingabe!AG52</f>
        <v>BSC Altenhain</v>
      </c>
      <c r="AH49" s="390"/>
      <c r="AI49" s="390"/>
      <c r="AJ49" s="390"/>
      <c r="AK49" s="390"/>
      <c r="AL49" s="390"/>
      <c r="AM49" s="390"/>
      <c r="AN49" s="390"/>
      <c r="AO49" s="390"/>
      <c r="AP49" s="390"/>
      <c r="AQ49" s="390"/>
      <c r="AR49" s="390"/>
      <c r="AS49" s="390"/>
      <c r="AT49" s="390"/>
      <c r="AU49" s="390"/>
      <c r="AV49" s="390"/>
      <c r="AW49" s="390"/>
      <c r="AX49" s="390"/>
      <c r="AY49" s="390"/>
      <c r="AZ49" s="390"/>
      <c r="BA49" s="391"/>
      <c r="BB49" s="395" t="str">
        <f>IF(Ergebniseingabe!BB52="","",Ergebniseingabe!BB52)</f>
        <v/>
      </c>
      <c r="BC49" s="396"/>
      <c r="BD49" s="396"/>
      <c r="BE49" s="398" t="str">
        <f>IF(Ergebniseingabe!BE52="","",Ergebniseingabe!BE52)</f>
        <v/>
      </c>
      <c r="BF49" s="398"/>
      <c r="BG49" s="135"/>
      <c r="BH49" s="33"/>
      <c r="BI49" s="49"/>
      <c r="BJ49" s="49"/>
      <c r="BK49" s="49"/>
      <c r="BL49" s="6"/>
      <c r="BP49" s="61"/>
      <c r="BQ49" s="61"/>
      <c r="BR49" s="61"/>
      <c r="BS49" s="62"/>
      <c r="BT49" s="62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6"/>
      <c r="CH49" s="6"/>
      <c r="CI49" s="6"/>
      <c r="CJ49" s="6"/>
      <c r="CK49" s="6"/>
      <c r="CL49" s="6"/>
      <c r="CM49" s="7"/>
      <c r="CS49" s="2"/>
      <c r="CT49" s="2"/>
      <c r="CU49" s="2"/>
      <c r="CV49" s="2"/>
      <c r="CW49" s="2"/>
    </row>
    <row r="50" spans="1:101" ht="18" customHeight="1" x14ac:dyDescent="0.25">
      <c r="B50" s="405">
        <v>25</v>
      </c>
      <c r="C50" s="406"/>
      <c r="D50" s="381" t="str">
        <f>Ergebniseingabe!D53</f>
        <v>A</v>
      </c>
      <c r="E50" s="382"/>
      <c r="F50" s="383"/>
      <c r="G50" s="381">
        <f>Ergebniseingabe!G53</f>
        <v>0.66666666666666619</v>
      </c>
      <c r="H50" s="382"/>
      <c r="I50" s="382"/>
      <c r="J50" s="382"/>
      <c r="K50" s="442" t="str">
        <f>Ergebniseingabe!K53</f>
        <v>TV Wallau</v>
      </c>
      <c r="L50" s="390"/>
      <c r="M50" s="390"/>
      <c r="N50" s="390"/>
      <c r="O50" s="390"/>
      <c r="P50" s="390"/>
      <c r="Q50" s="390"/>
      <c r="R50" s="390"/>
      <c r="S50" s="390"/>
      <c r="T50" s="390"/>
      <c r="U50" s="390"/>
      <c r="V50" s="390"/>
      <c r="W50" s="390"/>
      <c r="X50" s="390"/>
      <c r="Y50" s="390"/>
      <c r="Z50" s="390"/>
      <c r="AA50" s="390"/>
      <c r="AB50" s="390"/>
      <c r="AC50" s="390"/>
      <c r="AD50" s="390"/>
      <c r="AE50" s="390"/>
      <c r="AF50" s="97" t="s">
        <v>23</v>
      </c>
      <c r="AG50" s="390" t="str">
        <f>Ergebniseingabe!AG53</f>
        <v>FVGG Kastel</v>
      </c>
      <c r="AH50" s="390"/>
      <c r="AI50" s="390"/>
      <c r="AJ50" s="390"/>
      <c r="AK50" s="390"/>
      <c r="AL50" s="390"/>
      <c r="AM50" s="390"/>
      <c r="AN50" s="390"/>
      <c r="AO50" s="390"/>
      <c r="AP50" s="390"/>
      <c r="AQ50" s="390"/>
      <c r="AR50" s="390"/>
      <c r="AS50" s="390"/>
      <c r="AT50" s="390"/>
      <c r="AU50" s="390"/>
      <c r="AV50" s="390"/>
      <c r="AW50" s="390"/>
      <c r="AX50" s="390"/>
      <c r="AY50" s="390"/>
      <c r="AZ50" s="390"/>
      <c r="BA50" s="391"/>
      <c r="BB50" s="395" t="str">
        <f>IF(Ergebniseingabe!BB53="","",Ergebniseingabe!BB53)</f>
        <v/>
      </c>
      <c r="BC50" s="396"/>
      <c r="BD50" s="396"/>
      <c r="BE50" s="398" t="str">
        <f>IF(Ergebniseingabe!BE53="","",Ergebniseingabe!BE53)</f>
        <v/>
      </c>
      <c r="BF50" s="398"/>
      <c r="BG50" s="135"/>
      <c r="BH50" s="33"/>
      <c r="BI50" s="49"/>
      <c r="BJ50" s="49"/>
      <c r="BK50" s="49"/>
      <c r="BL50" s="6"/>
      <c r="BP50" s="61"/>
      <c r="BQ50" s="61"/>
      <c r="BR50" s="61"/>
      <c r="BS50" s="62"/>
      <c r="BT50" s="62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6"/>
      <c r="CH50" s="6"/>
      <c r="CI50" s="6"/>
      <c r="CJ50" s="6"/>
      <c r="CK50" s="6"/>
      <c r="CL50" s="6"/>
      <c r="CM50" s="7"/>
      <c r="CS50" s="2"/>
      <c r="CT50" s="2"/>
      <c r="CU50" s="2"/>
      <c r="CV50" s="2"/>
      <c r="CW50" s="2"/>
    </row>
    <row r="51" spans="1:101" ht="18" customHeight="1" x14ac:dyDescent="0.25">
      <c r="B51" s="405">
        <v>26</v>
      </c>
      <c r="C51" s="406"/>
      <c r="D51" s="381" t="str">
        <f>Ergebniseingabe!D54</f>
        <v>B</v>
      </c>
      <c r="E51" s="382"/>
      <c r="F51" s="383"/>
      <c r="G51" s="381">
        <f>Ergebniseingabe!G54</f>
        <v>0.67708333333333282</v>
      </c>
      <c r="H51" s="382"/>
      <c r="I51" s="382"/>
      <c r="J51" s="382"/>
      <c r="K51" s="442" t="str">
        <f>Ergebniseingabe!K54</f>
        <v>FV Delkenheim</v>
      </c>
      <c r="L51" s="390"/>
      <c r="M51" s="390"/>
      <c r="N51" s="390"/>
      <c r="O51" s="390"/>
      <c r="P51" s="390"/>
      <c r="Q51" s="390"/>
      <c r="R51" s="390"/>
      <c r="S51" s="390"/>
      <c r="T51" s="390"/>
      <c r="U51" s="390"/>
      <c r="V51" s="390"/>
      <c r="W51" s="390"/>
      <c r="X51" s="390"/>
      <c r="Y51" s="390"/>
      <c r="Z51" s="390"/>
      <c r="AA51" s="390"/>
      <c r="AB51" s="390"/>
      <c r="AC51" s="390"/>
      <c r="AD51" s="390"/>
      <c r="AE51" s="390"/>
      <c r="AF51" s="97" t="s">
        <v>23</v>
      </c>
      <c r="AG51" s="390" t="str">
        <f>Ergebniseingabe!AG54</f>
        <v>FSV Schierstein 08</v>
      </c>
      <c r="AH51" s="390"/>
      <c r="AI51" s="390"/>
      <c r="AJ51" s="390"/>
      <c r="AK51" s="390"/>
      <c r="AL51" s="390"/>
      <c r="AM51" s="390"/>
      <c r="AN51" s="390"/>
      <c r="AO51" s="390"/>
      <c r="AP51" s="390"/>
      <c r="AQ51" s="390"/>
      <c r="AR51" s="390"/>
      <c r="AS51" s="390"/>
      <c r="AT51" s="390"/>
      <c r="AU51" s="390"/>
      <c r="AV51" s="390"/>
      <c r="AW51" s="390"/>
      <c r="AX51" s="390"/>
      <c r="AY51" s="390"/>
      <c r="AZ51" s="390"/>
      <c r="BA51" s="391"/>
      <c r="BB51" s="395" t="str">
        <f>IF(Ergebniseingabe!BB54="","",Ergebniseingabe!BB54)</f>
        <v/>
      </c>
      <c r="BC51" s="396"/>
      <c r="BD51" s="396"/>
      <c r="BE51" s="398" t="str">
        <f>IF(Ergebniseingabe!BE54="","",Ergebniseingabe!BE54)</f>
        <v/>
      </c>
      <c r="BF51" s="398"/>
      <c r="BG51" s="135"/>
      <c r="BH51" s="33"/>
      <c r="BI51" s="49"/>
      <c r="BJ51" s="49"/>
      <c r="BK51" s="49"/>
      <c r="BL51" s="6"/>
      <c r="BP51" s="61"/>
      <c r="BQ51" s="61"/>
      <c r="BR51" s="61"/>
      <c r="BS51" s="62"/>
      <c r="BT51" s="62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6"/>
      <c r="CH51" s="6"/>
      <c r="CI51" s="6"/>
      <c r="CJ51" s="6"/>
      <c r="CK51" s="6"/>
      <c r="CL51" s="6"/>
      <c r="CM51" s="7"/>
      <c r="CS51" s="2"/>
      <c r="CT51" s="2"/>
      <c r="CU51" s="2"/>
      <c r="CV51" s="2"/>
      <c r="CW51" s="2"/>
    </row>
    <row r="52" spans="1:101" ht="18" customHeight="1" x14ac:dyDescent="0.25">
      <c r="B52" s="410">
        <v>27</v>
      </c>
      <c r="C52" s="411"/>
      <c r="D52" s="381" t="str">
        <f>Ergebniseingabe!D55</f>
        <v>A</v>
      </c>
      <c r="E52" s="382"/>
      <c r="F52" s="383"/>
      <c r="G52" s="381">
        <f>Ergebniseingabe!G55</f>
        <v>0.68749999999999944</v>
      </c>
      <c r="H52" s="382"/>
      <c r="I52" s="382"/>
      <c r="J52" s="382"/>
      <c r="K52" s="442" t="str">
        <f>Ergebniseingabe!K55</f>
        <v>SV Erbenheim</v>
      </c>
      <c r="L52" s="390"/>
      <c r="M52" s="390"/>
      <c r="N52" s="390"/>
      <c r="O52" s="390"/>
      <c r="P52" s="390"/>
      <c r="Q52" s="390"/>
      <c r="R52" s="390"/>
      <c r="S52" s="390"/>
      <c r="T52" s="390"/>
      <c r="U52" s="390"/>
      <c r="V52" s="390"/>
      <c r="W52" s="390"/>
      <c r="X52" s="390"/>
      <c r="Y52" s="390"/>
      <c r="Z52" s="390"/>
      <c r="AA52" s="390"/>
      <c r="AB52" s="390"/>
      <c r="AC52" s="390"/>
      <c r="AD52" s="390"/>
      <c r="AE52" s="390"/>
      <c r="AF52" s="97" t="s">
        <v>23</v>
      </c>
      <c r="AG52" s="390" t="str">
        <f>Ergebniseingabe!AG55</f>
        <v>DJK Hochheim</v>
      </c>
      <c r="AH52" s="390"/>
      <c r="AI52" s="390"/>
      <c r="AJ52" s="390"/>
      <c r="AK52" s="390"/>
      <c r="AL52" s="390"/>
      <c r="AM52" s="390"/>
      <c r="AN52" s="390"/>
      <c r="AO52" s="390"/>
      <c r="AP52" s="390"/>
      <c r="AQ52" s="390"/>
      <c r="AR52" s="390"/>
      <c r="AS52" s="390"/>
      <c r="AT52" s="390"/>
      <c r="AU52" s="390"/>
      <c r="AV52" s="390"/>
      <c r="AW52" s="390"/>
      <c r="AX52" s="390"/>
      <c r="AY52" s="390"/>
      <c r="AZ52" s="390"/>
      <c r="BA52" s="391"/>
      <c r="BB52" s="395" t="str">
        <f>IF(Ergebniseingabe!BB55="","",Ergebniseingabe!BB55)</f>
        <v/>
      </c>
      <c r="BC52" s="396"/>
      <c r="BD52" s="396"/>
      <c r="BE52" s="398" t="str">
        <f>IF(Ergebniseingabe!BE55="","",Ergebniseingabe!BE55)</f>
        <v/>
      </c>
      <c r="BF52" s="398"/>
      <c r="BG52" s="135"/>
      <c r="BH52" s="33"/>
      <c r="BI52" s="49"/>
      <c r="BJ52" s="49"/>
      <c r="BK52" s="49"/>
      <c r="BL52" s="6"/>
      <c r="BP52" s="61"/>
      <c r="BQ52" s="61"/>
      <c r="BR52" s="61"/>
      <c r="BS52" s="62"/>
      <c r="BT52" s="62"/>
      <c r="BX52" s="8"/>
      <c r="CE52" s="6"/>
      <c r="CF52" s="6"/>
      <c r="CG52" s="6"/>
      <c r="CH52" s="6"/>
      <c r="CI52" s="6"/>
      <c r="CJ52" s="6"/>
      <c r="CK52" s="6"/>
      <c r="CL52" s="6"/>
      <c r="CM52" s="7"/>
      <c r="CS52" s="2"/>
      <c r="CT52" s="2"/>
      <c r="CU52" s="2"/>
      <c r="CV52" s="2"/>
      <c r="CW52" s="2"/>
    </row>
    <row r="53" spans="1:101" ht="18" customHeight="1" x14ac:dyDescent="0.25">
      <c r="B53" s="405">
        <v>28</v>
      </c>
      <c r="C53" s="406"/>
      <c r="D53" s="381" t="str">
        <f>Ergebniseingabe!D56</f>
        <v>B</v>
      </c>
      <c r="E53" s="382"/>
      <c r="F53" s="383"/>
      <c r="G53" s="381">
        <f>Ergebniseingabe!G56</f>
        <v>0.69791666666666607</v>
      </c>
      <c r="H53" s="382"/>
      <c r="I53" s="382"/>
      <c r="J53" s="382"/>
      <c r="K53" s="442" t="str">
        <f>Ergebniseingabe!K56</f>
        <v>VFR Wiesbaden</v>
      </c>
      <c r="L53" s="390"/>
      <c r="M53" s="390"/>
      <c r="N53" s="390"/>
      <c r="O53" s="390"/>
      <c r="P53" s="390"/>
      <c r="Q53" s="390"/>
      <c r="R53" s="390"/>
      <c r="S53" s="390"/>
      <c r="T53" s="390"/>
      <c r="U53" s="390"/>
      <c r="V53" s="390"/>
      <c r="W53" s="390"/>
      <c r="X53" s="390"/>
      <c r="Y53" s="390"/>
      <c r="Z53" s="390"/>
      <c r="AA53" s="390"/>
      <c r="AB53" s="390"/>
      <c r="AC53" s="390"/>
      <c r="AD53" s="390"/>
      <c r="AE53" s="390"/>
      <c r="AF53" s="97" t="s">
        <v>23</v>
      </c>
      <c r="AG53" s="390" t="str">
        <f>Ergebniseingabe!AG56</f>
        <v>FC Schwalbach</v>
      </c>
      <c r="AH53" s="390"/>
      <c r="AI53" s="390"/>
      <c r="AJ53" s="390"/>
      <c r="AK53" s="390"/>
      <c r="AL53" s="390"/>
      <c r="AM53" s="390"/>
      <c r="AN53" s="390"/>
      <c r="AO53" s="390"/>
      <c r="AP53" s="390"/>
      <c r="AQ53" s="390"/>
      <c r="AR53" s="390"/>
      <c r="AS53" s="390"/>
      <c r="AT53" s="390"/>
      <c r="AU53" s="390"/>
      <c r="AV53" s="390"/>
      <c r="AW53" s="390"/>
      <c r="AX53" s="390"/>
      <c r="AY53" s="390"/>
      <c r="AZ53" s="390"/>
      <c r="BA53" s="391"/>
      <c r="BB53" s="395" t="str">
        <f>IF(Ergebniseingabe!BB56="","",Ergebniseingabe!BB56)</f>
        <v/>
      </c>
      <c r="BC53" s="396"/>
      <c r="BD53" s="396"/>
      <c r="BE53" s="398" t="str">
        <f>IF(Ergebniseingabe!BE56="","",Ergebniseingabe!BE56)</f>
        <v/>
      </c>
      <c r="BF53" s="398"/>
      <c r="BG53" s="135"/>
      <c r="BH53" s="33"/>
      <c r="BI53" s="49"/>
      <c r="BJ53" s="49"/>
      <c r="BK53" s="49"/>
      <c r="BL53" s="6"/>
      <c r="BP53" s="61"/>
      <c r="BQ53" s="61"/>
      <c r="BR53" s="61"/>
      <c r="BS53" s="62"/>
      <c r="BT53" s="62"/>
      <c r="CE53" s="6"/>
      <c r="CF53" s="6"/>
      <c r="CG53" s="6"/>
      <c r="CH53" s="6"/>
      <c r="CI53" s="6"/>
      <c r="CJ53" s="6"/>
      <c r="CK53" s="6"/>
      <c r="CL53" s="6"/>
      <c r="CM53" s="7"/>
      <c r="CS53" s="2"/>
      <c r="CT53" s="2"/>
      <c r="CU53" s="2"/>
      <c r="CV53" s="2"/>
      <c r="CW53" s="2"/>
    </row>
    <row r="54" spans="1:101" ht="18" customHeight="1" x14ac:dyDescent="0.25">
      <c r="B54" s="410">
        <v>29</v>
      </c>
      <c r="C54" s="411"/>
      <c r="D54" s="381" t="str">
        <f>Ergebniseingabe!D57</f>
        <v>A</v>
      </c>
      <c r="E54" s="382"/>
      <c r="F54" s="383"/>
      <c r="G54" s="381">
        <f>Ergebniseingabe!G57</f>
        <v>0.7083333333333327</v>
      </c>
      <c r="H54" s="382"/>
      <c r="I54" s="382"/>
      <c r="J54" s="382"/>
      <c r="K54" s="442" t="str">
        <f>Ergebniseingabe!K57</f>
        <v>SV Frauenstein</v>
      </c>
      <c r="L54" s="390"/>
      <c r="M54" s="390"/>
      <c r="N54" s="390"/>
      <c r="O54" s="390"/>
      <c r="P54" s="390"/>
      <c r="Q54" s="390"/>
      <c r="R54" s="390"/>
      <c r="S54" s="390"/>
      <c r="T54" s="390"/>
      <c r="U54" s="390"/>
      <c r="V54" s="390"/>
      <c r="W54" s="390"/>
      <c r="X54" s="390"/>
      <c r="Y54" s="390"/>
      <c r="Z54" s="390"/>
      <c r="AA54" s="390"/>
      <c r="AB54" s="390"/>
      <c r="AC54" s="390"/>
      <c r="AD54" s="390"/>
      <c r="AE54" s="390"/>
      <c r="AF54" s="97" t="s">
        <v>23</v>
      </c>
      <c r="AG54" s="390" t="str">
        <f>Ergebniseingabe!AG57</f>
        <v>FC Mammolshain</v>
      </c>
      <c r="AH54" s="390"/>
      <c r="AI54" s="390"/>
      <c r="AJ54" s="390"/>
      <c r="AK54" s="390"/>
      <c r="AL54" s="390"/>
      <c r="AM54" s="390"/>
      <c r="AN54" s="390"/>
      <c r="AO54" s="390"/>
      <c r="AP54" s="390"/>
      <c r="AQ54" s="390"/>
      <c r="AR54" s="390"/>
      <c r="AS54" s="390"/>
      <c r="AT54" s="390"/>
      <c r="AU54" s="390"/>
      <c r="AV54" s="390"/>
      <c r="AW54" s="390"/>
      <c r="AX54" s="390"/>
      <c r="AY54" s="390"/>
      <c r="AZ54" s="390"/>
      <c r="BA54" s="391"/>
      <c r="BB54" s="395" t="str">
        <f>IF(Ergebniseingabe!BB57="","",Ergebniseingabe!BB57)</f>
        <v/>
      </c>
      <c r="BC54" s="396"/>
      <c r="BD54" s="396"/>
      <c r="BE54" s="398" t="str">
        <f>IF(Ergebniseingabe!BE57="","",Ergebniseingabe!BE57)</f>
        <v/>
      </c>
      <c r="BF54" s="398"/>
      <c r="BG54" s="135"/>
      <c r="BH54" s="33"/>
      <c r="BI54" s="49"/>
      <c r="BJ54" s="49"/>
      <c r="BK54" s="49"/>
      <c r="BL54" s="6"/>
      <c r="BP54" s="61"/>
      <c r="BQ54" s="61"/>
      <c r="BR54" s="61"/>
      <c r="BS54" s="62"/>
      <c r="BT54" s="62"/>
      <c r="CE54" s="6"/>
      <c r="CF54" s="6"/>
      <c r="CG54" s="6"/>
      <c r="CH54" s="6"/>
      <c r="CI54" s="6"/>
      <c r="CJ54" s="6"/>
      <c r="CK54" s="6"/>
      <c r="CL54" s="6"/>
      <c r="CM54" s="7"/>
      <c r="CS54" s="2"/>
      <c r="CT54" s="2"/>
      <c r="CU54" s="2"/>
      <c r="CV54" s="2"/>
      <c r="CW54" s="2"/>
    </row>
    <row r="55" spans="1:101" ht="18" customHeight="1" thickBot="1" x14ac:dyDescent="0.3">
      <c r="B55" s="415">
        <v>30</v>
      </c>
      <c r="C55" s="416"/>
      <c r="D55" s="384" t="str">
        <f>Ergebniseingabe!D58</f>
        <v>B</v>
      </c>
      <c r="E55" s="385"/>
      <c r="F55" s="386"/>
      <c r="G55" s="384">
        <f>Ergebniseingabe!G58</f>
        <v>0.71874999999999933</v>
      </c>
      <c r="H55" s="385"/>
      <c r="I55" s="385"/>
      <c r="J55" s="386"/>
      <c r="K55" s="454" t="str">
        <f>Ergebniseingabe!K58</f>
        <v>BSC Altenhain</v>
      </c>
      <c r="L55" s="432"/>
      <c r="M55" s="432"/>
      <c r="N55" s="432"/>
      <c r="O55" s="432"/>
      <c r="P55" s="432"/>
      <c r="Q55" s="432"/>
      <c r="R55" s="432"/>
      <c r="S55" s="432"/>
      <c r="T55" s="432"/>
      <c r="U55" s="432"/>
      <c r="V55" s="432"/>
      <c r="W55" s="432"/>
      <c r="X55" s="432"/>
      <c r="Y55" s="432"/>
      <c r="Z55" s="432"/>
      <c r="AA55" s="432"/>
      <c r="AB55" s="432"/>
      <c r="AC55" s="432"/>
      <c r="AD55" s="432"/>
      <c r="AE55" s="432"/>
      <c r="AF55" s="98" t="s">
        <v>23</v>
      </c>
      <c r="AG55" s="432" t="str">
        <f>Ergebniseingabe!AG58</f>
        <v>FC Fortuna Höchst</v>
      </c>
      <c r="AH55" s="432"/>
      <c r="AI55" s="432"/>
      <c r="AJ55" s="432"/>
      <c r="AK55" s="432"/>
      <c r="AL55" s="432"/>
      <c r="AM55" s="432"/>
      <c r="AN55" s="432"/>
      <c r="AO55" s="432"/>
      <c r="AP55" s="432"/>
      <c r="AQ55" s="432"/>
      <c r="AR55" s="432"/>
      <c r="AS55" s="432"/>
      <c r="AT55" s="432"/>
      <c r="AU55" s="432"/>
      <c r="AV55" s="432"/>
      <c r="AW55" s="432"/>
      <c r="AX55" s="432"/>
      <c r="AY55" s="432"/>
      <c r="AZ55" s="432"/>
      <c r="BA55" s="433"/>
      <c r="BB55" s="421" t="str">
        <f>IF(Ergebniseingabe!BB58="","",Ergebniseingabe!BB58)</f>
        <v/>
      </c>
      <c r="BC55" s="422"/>
      <c r="BD55" s="422"/>
      <c r="BE55" s="431" t="str">
        <f>IF(Ergebniseingabe!BE58="","",Ergebniseingabe!BE58)</f>
        <v/>
      </c>
      <c r="BF55" s="431"/>
      <c r="BG55" s="135"/>
      <c r="BH55" s="33"/>
      <c r="BI55" s="49"/>
      <c r="BJ55" s="49"/>
      <c r="BK55" s="49"/>
      <c r="BL55" s="6"/>
      <c r="BP55" s="61"/>
      <c r="BQ55" s="61"/>
      <c r="BR55" s="61"/>
      <c r="BS55" s="62"/>
      <c r="BT55" s="62"/>
      <c r="CE55" s="6"/>
      <c r="CF55" s="6"/>
      <c r="CG55" s="6"/>
      <c r="CH55" s="6"/>
      <c r="CI55" s="6"/>
      <c r="CJ55" s="6"/>
      <c r="CK55" s="6"/>
      <c r="CL55" s="6"/>
      <c r="CM55" s="7"/>
      <c r="CS55" s="2"/>
      <c r="CT55" s="2"/>
      <c r="CU55" s="2"/>
      <c r="CV55" s="2"/>
      <c r="CW55" s="2"/>
    </row>
    <row r="56" spans="1:101" ht="18" customHeight="1" x14ac:dyDescent="0.25">
      <c r="B56" s="99"/>
      <c r="C56" s="99"/>
      <c r="D56" s="100"/>
      <c r="E56" s="100"/>
      <c r="F56" s="100"/>
      <c r="G56" s="100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99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2"/>
      <c r="AZ56" s="102"/>
      <c r="BA56" s="102"/>
      <c r="BB56" s="99"/>
      <c r="BC56" s="99"/>
      <c r="BD56" s="103"/>
      <c r="BE56" s="103"/>
      <c r="BF56" s="49"/>
      <c r="BG56" s="49"/>
      <c r="BH56" s="49"/>
      <c r="BI56" s="6"/>
      <c r="BJ56" s="6"/>
      <c r="BK56" s="6"/>
      <c r="BL56" s="6"/>
      <c r="BM56" s="61"/>
      <c r="BN56" s="61"/>
      <c r="BO56" s="61"/>
      <c r="BP56" s="62"/>
      <c r="BQ56" s="62"/>
      <c r="BR56" s="6"/>
      <c r="BS56" s="6"/>
      <c r="BT56" s="6"/>
      <c r="CE56" s="6"/>
      <c r="CF56" s="6"/>
      <c r="CG56" s="6"/>
      <c r="CH56" s="6"/>
      <c r="CI56" s="6"/>
      <c r="CJ56" s="7"/>
      <c r="CS56" s="2"/>
      <c r="CT56" s="2"/>
    </row>
    <row r="57" spans="1:101" ht="7.5" customHeight="1" x14ac:dyDescent="0.25">
      <c r="B57" s="66"/>
      <c r="C57" s="66"/>
      <c r="D57" s="66"/>
      <c r="E57" s="66"/>
      <c r="F57" s="66"/>
      <c r="G57" s="66"/>
      <c r="H57" s="66"/>
      <c r="I57" s="66"/>
      <c r="J57" s="67"/>
      <c r="K57" s="67"/>
      <c r="L57" s="67"/>
      <c r="M57" s="67"/>
      <c r="N57" s="67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9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9"/>
      <c r="AX57" s="69"/>
      <c r="AY57" s="69"/>
      <c r="AZ57" s="69"/>
      <c r="BA57" s="69"/>
      <c r="BB57" s="69"/>
      <c r="BC57" s="69"/>
      <c r="BD57" s="49"/>
      <c r="BE57" s="49"/>
      <c r="BF57" s="49"/>
      <c r="BG57" s="49"/>
      <c r="BH57" s="49"/>
      <c r="BI57" s="70"/>
      <c r="BJ57" s="70"/>
      <c r="BK57" s="70"/>
      <c r="BM57" s="104"/>
    </row>
    <row r="58" spans="1:101" ht="34.200000000000003" x14ac:dyDescent="0.25">
      <c r="A58" s="8"/>
      <c r="B58" s="437" t="str">
        <f>B2</f>
        <v>TV Wallau</v>
      </c>
      <c r="C58" s="437"/>
      <c r="D58" s="437"/>
      <c r="E58" s="437"/>
      <c r="F58" s="437"/>
      <c r="G58" s="437"/>
      <c r="H58" s="437"/>
      <c r="I58" s="437"/>
      <c r="J58" s="437"/>
      <c r="K58" s="437"/>
      <c r="L58" s="437"/>
      <c r="M58" s="437"/>
      <c r="N58" s="437"/>
      <c r="O58" s="437"/>
      <c r="P58" s="437"/>
      <c r="Q58" s="437"/>
      <c r="R58" s="437"/>
      <c r="S58" s="437"/>
      <c r="T58" s="437"/>
      <c r="U58" s="437"/>
      <c r="V58" s="437"/>
      <c r="W58" s="437"/>
      <c r="X58" s="437"/>
      <c r="Y58" s="437"/>
      <c r="Z58" s="437"/>
      <c r="AA58" s="437"/>
      <c r="AB58" s="437"/>
      <c r="AC58" s="437"/>
      <c r="AD58" s="437"/>
      <c r="AE58" s="437"/>
      <c r="AF58" s="437"/>
      <c r="AG58" s="437"/>
      <c r="AH58" s="437"/>
      <c r="AI58" s="437"/>
      <c r="AJ58" s="437"/>
      <c r="AK58" s="437"/>
      <c r="AL58" s="437"/>
      <c r="AM58" s="437"/>
      <c r="AN58" s="437"/>
      <c r="AO58" s="437"/>
      <c r="AP58" s="437"/>
      <c r="AQ58" s="437"/>
      <c r="AR58" s="437"/>
      <c r="AS58" s="437"/>
      <c r="AT58" s="437"/>
      <c r="AU58" s="437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</row>
    <row r="59" spans="1:101" s="11" customFormat="1" ht="27.6" x14ac:dyDescent="0.25">
      <c r="B59" s="436" t="str">
        <f>B3</f>
        <v>Fußball Hallenturnier</v>
      </c>
      <c r="C59" s="436"/>
      <c r="D59" s="436"/>
      <c r="E59" s="436"/>
      <c r="F59" s="436"/>
      <c r="G59" s="436"/>
      <c r="H59" s="436"/>
      <c r="I59" s="436"/>
      <c r="J59" s="436"/>
      <c r="K59" s="436"/>
      <c r="L59" s="436"/>
      <c r="M59" s="436"/>
      <c r="N59" s="436"/>
      <c r="O59" s="436"/>
      <c r="P59" s="436"/>
      <c r="Q59" s="436"/>
      <c r="R59" s="436"/>
      <c r="S59" s="436"/>
      <c r="T59" s="436"/>
      <c r="U59" s="436"/>
      <c r="V59" s="436"/>
      <c r="W59" s="436"/>
      <c r="X59" s="436"/>
      <c r="Y59" s="436"/>
      <c r="Z59" s="436"/>
      <c r="AA59" s="436"/>
      <c r="AB59" s="436"/>
      <c r="AC59" s="436"/>
      <c r="AD59" s="436"/>
      <c r="AE59" s="436"/>
      <c r="AF59" s="436"/>
      <c r="AG59" s="436"/>
      <c r="AH59" s="436"/>
      <c r="AI59" s="436"/>
      <c r="AJ59" s="436"/>
      <c r="AK59" s="436"/>
      <c r="AL59" s="436"/>
      <c r="AM59" s="436"/>
      <c r="AN59" s="436"/>
      <c r="AO59" s="436"/>
      <c r="AP59" s="436"/>
      <c r="AQ59" s="436"/>
      <c r="AR59" s="436"/>
      <c r="AS59" s="436"/>
      <c r="AT59" s="436"/>
      <c r="AU59" s="436"/>
      <c r="AY59" s="162" t="s">
        <v>0</v>
      </c>
      <c r="AZ59" s="162"/>
      <c r="BA59" s="162"/>
      <c r="BB59" s="162"/>
      <c r="BC59" s="162"/>
      <c r="BD59" s="162"/>
      <c r="BE59" s="162"/>
      <c r="BF59" s="162"/>
      <c r="BI59" s="12"/>
      <c r="BJ59" s="12"/>
      <c r="BK59" s="12"/>
      <c r="BL59" s="14"/>
      <c r="BM59" s="15"/>
      <c r="BN59" s="15"/>
      <c r="BO59" s="15"/>
      <c r="BP59" s="15"/>
      <c r="BQ59" s="15"/>
      <c r="BR59" s="14"/>
      <c r="BS59" s="14"/>
      <c r="BT59" s="14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6"/>
      <c r="CF59" s="16"/>
      <c r="CG59" s="16"/>
      <c r="CH59" s="16"/>
      <c r="CI59" s="17"/>
      <c r="CJ59" s="17"/>
      <c r="CK59" s="17"/>
      <c r="CL59" s="17"/>
      <c r="CM59" s="17"/>
      <c r="CN59" s="17"/>
      <c r="CO59" s="17"/>
      <c r="CP59" s="17"/>
      <c r="CQ59" s="17"/>
      <c r="CR59" s="17"/>
    </row>
    <row r="60" spans="1:101" s="18" customFormat="1" ht="15" x14ac:dyDescent="0.25">
      <c r="B60" s="435" t="str">
        <f>B4</f>
        <v xml:space="preserve">mit Zuschauerspiel um 14.00 Uhr </v>
      </c>
      <c r="C60" s="435"/>
      <c r="D60" s="435"/>
      <c r="E60" s="435"/>
      <c r="F60" s="435"/>
      <c r="G60" s="435"/>
      <c r="H60" s="435"/>
      <c r="I60" s="435"/>
      <c r="J60" s="435"/>
      <c r="K60" s="435"/>
      <c r="L60" s="435"/>
      <c r="M60" s="435"/>
      <c r="N60" s="435"/>
      <c r="O60" s="435"/>
      <c r="P60" s="435"/>
      <c r="Q60" s="435"/>
      <c r="R60" s="435"/>
      <c r="S60" s="435"/>
      <c r="T60" s="435"/>
      <c r="U60" s="435"/>
      <c r="V60" s="435"/>
      <c r="W60" s="435"/>
      <c r="X60" s="435"/>
      <c r="Y60" s="435"/>
      <c r="Z60" s="435"/>
      <c r="AA60" s="435"/>
      <c r="AB60" s="435"/>
      <c r="AC60" s="435"/>
      <c r="AD60" s="435"/>
      <c r="AE60" s="435"/>
      <c r="AF60" s="435"/>
      <c r="AG60" s="435"/>
      <c r="AH60" s="435"/>
      <c r="AI60" s="435"/>
      <c r="AJ60" s="435"/>
      <c r="AK60" s="435"/>
      <c r="AL60" s="435"/>
      <c r="AM60" s="435"/>
      <c r="AN60" s="435"/>
      <c r="AO60" s="435"/>
      <c r="AP60" s="435"/>
      <c r="AQ60" s="435"/>
      <c r="AR60" s="435"/>
      <c r="AS60" s="435"/>
      <c r="AT60" s="435"/>
      <c r="AU60" s="435"/>
      <c r="BI60" s="19"/>
      <c r="BJ60" s="19"/>
      <c r="BK60" s="19"/>
      <c r="BL60" s="20"/>
      <c r="BM60" s="21"/>
      <c r="BN60" s="21"/>
      <c r="BO60" s="21"/>
      <c r="BP60" s="21"/>
      <c r="BQ60" s="21"/>
      <c r="BR60" s="20"/>
      <c r="BS60" s="20"/>
      <c r="BT60" s="20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2"/>
      <c r="CF60" s="22"/>
      <c r="CG60" s="22"/>
      <c r="CH60" s="22"/>
      <c r="CI60" s="23"/>
      <c r="CJ60" s="23"/>
      <c r="CK60" s="23"/>
      <c r="CL60" s="23"/>
      <c r="CM60" s="23"/>
      <c r="CN60" s="23"/>
      <c r="CO60" s="23"/>
      <c r="CP60" s="23"/>
      <c r="CQ60" s="23"/>
      <c r="CR60" s="23"/>
    </row>
    <row r="61" spans="1:101" s="18" customFormat="1" ht="6.3" customHeight="1" x14ac:dyDescent="0.25"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3"/>
      <c r="BE61" s="23"/>
      <c r="BF61" s="23"/>
      <c r="BG61" s="23"/>
      <c r="BH61" s="23"/>
      <c r="BI61" s="19"/>
      <c r="BJ61" s="19"/>
      <c r="BK61" s="19"/>
      <c r="BL61" s="20"/>
      <c r="BM61" s="21"/>
      <c r="BN61" s="21"/>
      <c r="BO61" s="21"/>
      <c r="BP61" s="21"/>
      <c r="BQ61" s="21"/>
      <c r="BR61" s="20"/>
      <c r="BS61" s="20"/>
      <c r="BT61" s="20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2"/>
      <c r="CF61" s="22"/>
      <c r="CG61" s="22"/>
      <c r="CH61" s="22"/>
      <c r="CI61" s="23"/>
      <c r="CJ61" s="23"/>
      <c r="CK61" s="23"/>
      <c r="CL61" s="23"/>
      <c r="CM61" s="23"/>
      <c r="CN61" s="23"/>
      <c r="CO61" s="23"/>
      <c r="CP61" s="23"/>
      <c r="CQ61" s="23"/>
      <c r="CR61" s="23"/>
    </row>
    <row r="62" spans="1:101" s="18" customFormat="1" ht="15.6" x14ac:dyDescent="0.25">
      <c r="B62" s="434">
        <f>B6</f>
        <v>42007</v>
      </c>
      <c r="C62" s="434"/>
      <c r="D62" s="434"/>
      <c r="E62" s="434"/>
      <c r="F62" s="434"/>
      <c r="G62" s="434"/>
      <c r="H62" s="434"/>
      <c r="I62" s="434"/>
      <c r="J62" s="434"/>
      <c r="K62" s="434"/>
      <c r="L62" s="434"/>
      <c r="M62" s="434"/>
      <c r="N62" s="434"/>
      <c r="O62" s="434"/>
      <c r="P62" s="434"/>
      <c r="Q62" s="434"/>
      <c r="R62" s="434"/>
      <c r="S62" s="434"/>
      <c r="T62" s="434"/>
      <c r="U62" s="434"/>
      <c r="V62" s="434"/>
      <c r="W62" s="434"/>
      <c r="X62" s="434"/>
      <c r="Y62" s="434"/>
      <c r="Z62" s="434"/>
      <c r="AA62" s="434"/>
      <c r="AB62" s="434"/>
      <c r="AC62" s="434"/>
      <c r="AD62" s="434"/>
      <c r="AE62" s="434"/>
      <c r="AF62" s="434"/>
      <c r="AG62" s="434"/>
      <c r="AH62" s="434"/>
      <c r="AI62" s="434"/>
      <c r="AJ62" s="434"/>
      <c r="AK62" s="434"/>
      <c r="AL62" s="434"/>
      <c r="AM62" s="434"/>
      <c r="AN62" s="434"/>
      <c r="AO62" s="434"/>
      <c r="AP62" s="434"/>
      <c r="AQ62" s="434"/>
      <c r="AR62" s="434"/>
      <c r="AS62" s="434"/>
      <c r="AT62" s="434"/>
      <c r="AU62" s="434"/>
      <c r="AV62" s="26"/>
      <c r="AW62" s="26"/>
      <c r="AX62" s="26"/>
      <c r="AY62" s="26"/>
      <c r="AZ62" s="26"/>
      <c r="BA62" s="26"/>
      <c r="BB62" s="24"/>
      <c r="BC62" s="24"/>
      <c r="BD62" s="23"/>
      <c r="BE62" s="23"/>
      <c r="BF62" s="23"/>
      <c r="BG62" s="23"/>
      <c r="BH62" s="23"/>
      <c r="BI62" s="19"/>
      <c r="BJ62" s="19"/>
      <c r="BK62" s="19"/>
      <c r="BL62" s="20"/>
      <c r="BM62" s="21"/>
      <c r="BN62" s="21"/>
      <c r="BO62" s="21"/>
      <c r="BP62" s="21"/>
      <c r="BQ62" s="21"/>
      <c r="BR62" s="20"/>
      <c r="BS62" s="20"/>
      <c r="BT62" s="20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2"/>
      <c r="CF62" s="22"/>
      <c r="CG62" s="22"/>
      <c r="CH62" s="22"/>
      <c r="CI62" s="23"/>
      <c r="CJ62" s="23"/>
      <c r="CK62" s="23"/>
      <c r="CL62" s="23"/>
      <c r="CM62" s="23"/>
      <c r="CN62" s="23"/>
      <c r="CO62" s="23"/>
      <c r="CP62" s="23"/>
      <c r="CQ62" s="23"/>
      <c r="CR62" s="23"/>
    </row>
    <row r="63" spans="1:101" ht="18" customHeight="1" x14ac:dyDescent="0.25">
      <c r="B63" s="66"/>
      <c r="C63" s="66"/>
      <c r="D63" s="66"/>
      <c r="E63" s="66"/>
      <c r="F63" s="66"/>
      <c r="G63" s="66"/>
      <c r="H63" s="66"/>
      <c r="I63" s="66"/>
      <c r="J63" s="67"/>
      <c r="K63" s="67"/>
      <c r="L63" s="67"/>
      <c r="M63" s="67"/>
      <c r="N63" s="67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9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9"/>
      <c r="AX63" s="69"/>
      <c r="AY63" s="69"/>
      <c r="AZ63" s="69"/>
      <c r="BA63" s="69"/>
      <c r="BB63" s="69"/>
      <c r="BC63" s="69"/>
      <c r="BD63" s="49"/>
      <c r="BE63" s="49"/>
      <c r="BF63" s="49"/>
      <c r="BG63" s="49"/>
      <c r="BH63" s="49"/>
      <c r="BI63" s="70"/>
      <c r="BJ63" s="70"/>
      <c r="BK63" s="70"/>
      <c r="BM63" s="104"/>
    </row>
    <row r="64" spans="1:101" x14ac:dyDescent="0.25"/>
    <row r="65" spans="1:100" ht="13.8" thickBot="1" x14ac:dyDescent="0.3">
      <c r="B65" s="8"/>
    </row>
    <row r="66" spans="1:100" ht="15.75" customHeight="1" x14ac:dyDescent="0.25">
      <c r="A66" s="8"/>
      <c r="B66" s="36" t="s">
        <v>8</v>
      </c>
      <c r="C66" s="6"/>
      <c r="D66" s="6"/>
      <c r="E66" s="6"/>
      <c r="F66" s="6"/>
      <c r="G66" s="6"/>
      <c r="H66" s="6"/>
      <c r="I66" s="6"/>
      <c r="J66" s="5"/>
      <c r="K66" s="5"/>
      <c r="L66" s="5"/>
      <c r="M66" s="6"/>
      <c r="N66" s="6"/>
      <c r="O66" s="6"/>
      <c r="P66" s="6"/>
      <c r="Q66" s="6"/>
      <c r="R66" s="6"/>
      <c r="S66" s="6"/>
      <c r="T66" s="7"/>
      <c r="U66" s="7"/>
      <c r="V66" s="7"/>
      <c r="W66" s="7"/>
      <c r="X66" s="2"/>
      <c r="Y66" s="2"/>
      <c r="Z66" s="2"/>
      <c r="AA66" s="2"/>
      <c r="AB66" s="2"/>
      <c r="AC66" s="2"/>
      <c r="AD66" s="2"/>
      <c r="AE66" s="2"/>
      <c r="AF66" s="2"/>
      <c r="AG66" s="423" t="str">
        <f>L74</f>
        <v>DJK Hochheim</v>
      </c>
      <c r="AH66" s="424"/>
      <c r="AI66" s="424"/>
      <c r="AJ66" s="417" t="str">
        <f>L75</f>
        <v>FVGG Kastel</v>
      </c>
      <c r="AK66" s="417"/>
      <c r="AL66" s="417"/>
      <c r="AM66" s="424" t="str">
        <f>L76</f>
        <v>SV Erbenheim</v>
      </c>
      <c r="AN66" s="424"/>
      <c r="AO66" s="424"/>
      <c r="AP66" s="417" t="str">
        <f>L77</f>
        <v>FC Mammolshain</v>
      </c>
      <c r="AQ66" s="417"/>
      <c r="AR66" s="417"/>
      <c r="AS66" s="417" t="str">
        <f>L78</f>
        <v>SV Frauenstein</v>
      </c>
      <c r="AT66" s="417"/>
      <c r="AU66" s="417"/>
      <c r="AV66" s="443" t="str">
        <f>L79</f>
        <v>TV Wallau</v>
      </c>
      <c r="AW66" s="444"/>
      <c r="AX66" s="445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6"/>
      <c r="BS66" s="6"/>
      <c r="BT66" s="6"/>
      <c r="BW66" s="5"/>
      <c r="BX66" s="5"/>
      <c r="BY66" s="5"/>
      <c r="CE66" s="6"/>
      <c r="CF66" s="6"/>
      <c r="CG66" s="6"/>
      <c r="CH66" s="6"/>
      <c r="CI66" s="6"/>
      <c r="CJ66" s="7"/>
      <c r="CK66" s="7"/>
      <c r="CL66" s="7"/>
      <c r="CS66" s="2"/>
      <c r="CT66" s="2"/>
      <c r="CU66" s="2"/>
      <c r="CV66" s="2"/>
    </row>
    <row r="67" spans="1:100" ht="15.75" customHeight="1" x14ac:dyDescent="0.25">
      <c r="A67" s="8"/>
      <c r="C67" s="6"/>
      <c r="D67" s="6"/>
      <c r="E67" s="6"/>
      <c r="F67" s="6"/>
      <c r="G67" s="6"/>
      <c r="H67" s="6"/>
      <c r="I67" s="6"/>
      <c r="J67" s="5"/>
      <c r="K67" s="5"/>
      <c r="L67" s="5"/>
      <c r="M67" s="6"/>
      <c r="N67" s="6"/>
      <c r="O67" s="6"/>
      <c r="P67" s="6"/>
      <c r="Q67" s="6"/>
      <c r="R67" s="6"/>
      <c r="S67" s="6"/>
      <c r="T67" s="7"/>
      <c r="U67" s="7"/>
      <c r="V67" s="7"/>
      <c r="W67" s="7"/>
      <c r="X67" s="2"/>
      <c r="Y67" s="2"/>
      <c r="Z67" s="2"/>
      <c r="AA67" s="2"/>
      <c r="AB67" s="2"/>
      <c r="AC67" s="2"/>
      <c r="AD67" s="2"/>
      <c r="AE67" s="2"/>
      <c r="AF67" s="2"/>
      <c r="AG67" s="425"/>
      <c r="AH67" s="426"/>
      <c r="AI67" s="426"/>
      <c r="AJ67" s="418"/>
      <c r="AK67" s="418"/>
      <c r="AL67" s="418"/>
      <c r="AM67" s="426"/>
      <c r="AN67" s="426"/>
      <c r="AO67" s="426"/>
      <c r="AP67" s="418"/>
      <c r="AQ67" s="418"/>
      <c r="AR67" s="418"/>
      <c r="AS67" s="418"/>
      <c r="AT67" s="418"/>
      <c r="AU67" s="418"/>
      <c r="AV67" s="446"/>
      <c r="AW67" s="447"/>
      <c r="AX67" s="44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6"/>
      <c r="BS67" s="6"/>
      <c r="BT67" s="6"/>
      <c r="BW67" s="5"/>
      <c r="BX67" s="5"/>
      <c r="BY67" s="5"/>
      <c r="CE67" s="6"/>
      <c r="CF67" s="6"/>
      <c r="CG67" s="6"/>
      <c r="CH67" s="6"/>
      <c r="CI67" s="6"/>
      <c r="CJ67" s="7"/>
      <c r="CK67" s="7"/>
      <c r="CL67" s="7"/>
      <c r="CS67" s="2"/>
      <c r="CT67" s="2"/>
      <c r="CU67" s="2"/>
      <c r="CV67" s="2"/>
    </row>
    <row r="68" spans="1:100" ht="15.75" customHeight="1" x14ac:dyDescent="0.25">
      <c r="A68" s="8"/>
      <c r="C68" s="6"/>
      <c r="D68" s="6"/>
      <c r="E68" s="6"/>
      <c r="F68" s="6"/>
      <c r="G68" s="6"/>
      <c r="H68" s="6"/>
      <c r="I68" s="6"/>
      <c r="J68" s="5"/>
      <c r="K68" s="5"/>
      <c r="L68" s="5"/>
      <c r="M68" s="6"/>
      <c r="N68" s="6"/>
      <c r="O68" s="6"/>
      <c r="P68" s="6"/>
      <c r="Q68" s="6"/>
      <c r="R68" s="6"/>
      <c r="S68" s="6"/>
      <c r="T68" s="7"/>
      <c r="U68" s="7"/>
      <c r="V68" s="7"/>
      <c r="W68" s="7"/>
      <c r="X68" s="2"/>
      <c r="Y68" s="2"/>
      <c r="Z68" s="2"/>
      <c r="AA68" s="2"/>
      <c r="AB68" s="2"/>
      <c r="AC68" s="2"/>
      <c r="AD68" s="2"/>
      <c r="AE68" s="2"/>
      <c r="AF68" s="2"/>
      <c r="AG68" s="425"/>
      <c r="AH68" s="426"/>
      <c r="AI68" s="426"/>
      <c r="AJ68" s="418"/>
      <c r="AK68" s="418"/>
      <c r="AL68" s="418"/>
      <c r="AM68" s="426"/>
      <c r="AN68" s="426"/>
      <c r="AO68" s="426"/>
      <c r="AP68" s="418"/>
      <c r="AQ68" s="418"/>
      <c r="AR68" s="418"/>
      <c r="AS68" s="418"/>
      <c r="AT68" s="418"/>
      <c r="AU68" s="418"/>
      <c r="AV68" s="446"/>
      <c r="AW68" s="447"/>
      <c r="AX68" s="44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6"/>
      <c r="BS68" s="6"/>
      <c r="BT68" s="6"/>
      <c r="BW68" s="5"/>
      <c r="BX68" s="5"/>
      <c r="BY68" s="5"/>
      <c r="CE68" s="6"/>
      <c r="CF68" s="6"/>
      <c r="CG68" s="6"/>
      <c r="CH68" s="6"/>
      <c r="CI68" s="6"/>
      <c r="CJ68" s="7"/>
      <c r="CK68" s="7"/>
      <c r="CL68" s="7"/>
      <c r="CS68" s="2"/>
      <c r="CT68" s="2"/>
      <c r="CU68" s="2"/>
      <c r="CV68" s="2"/>
    </row>
    <row r="69" spans="1:100" ht="15.75" customHeight="1" x14ac:dyDescent="0.25">
      <c r="A69" s="8"/>
      <c r="C69" s="4"/>
      <c r="D69" s="4"/>
      <c r="E69" s="4"/>
      <c r="F69" s="4"/>
      <c r="G69" s="4"/>
      <c r="H69" s="4"/>
      <c r="I69" s="6"/>
      <c r="J69" s="5"/>
      <c r="K69" s="5"/>
      <c r="L69" s="5"/>
      <c r="M69" s="6"/>
      <c r="N69" s="6"/>
      <c r="O69" s="6"/>
      <c r="P69" s="6"/>
      <c r="Q69" s="6"/>
      <c r="R69" s="6"/>
      <c r="S69" s="6"/>
      <c r="T69" s="7"/>
      <c r="U69" s="7"/>
      <c r="V69" s="7"/>
      <c r="W69" s="7"/>
      <c r="X69" s="2"/>
      <c r="Y69" s="2"/>
      <c r="Z69" s="2"/>
      <c r="AA69" s="2"/>
      <c r="AB69" s="2"/>
      <c r="AC69" s="2"/>
      <c r="AD69" s="2"/>
      <c r="AE69" s="2"/>
      <c r="AF69" s="2"/>
      <c r="AG69" s="425"/>
      <c r="AH69" s="426"/>
      <c r="AI69" s="426"/>
      <c r="AJ69" s="418"/>
      <c r="AK69" s="418"/>
      <c r="AL69" s="418"/>
      <c r="AM69" s="426"/>
      <c r="AN69" s="426"/>
      <c r="AO69" s="426"/>
      <c r="AP69" s="418"/>
      <c r="AQ69" s="418"/>
      <c r="AR69" s="418"/>
      <c r="AS69" s="418"/>
      <c r="AT69" s="418"/>
      <c r="AU69" s="418"/>
      <c r="AV69" s="446"/>
      <c r="AW69" s="447"/>
      <c r="AX69" s="44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6"/>
      <c r="BS69" s="6"/>
      <c r="BT69" s="6"/>
      <c r="BW69" s="5"/>
      <c r="BX69" s="5"/>
      <c r="BY69" s="5"/>
      <c r="CE69" s="6"/>
      <c r="CF69" s="6"/>
      <c r="CG69" s="6"/>
      <c r="CH69" s="6"/>
      <c r="CI69" s="6"/>
      <c r="CJ69" s="7"/>
      <c r="CK69" s="7"/>
      <c r="CL69" s="7"/>
      <c r="CS69" s="2"/>
      <c r="CT69" s="2"/>
      <c r="CU69" s="2"/>
      <c r="CV69" s="2"/>
    </row>
    <row r="70" spans="1:100" ht="15.75" customHeight="1" x14ac:dyDescent="0.25">
      <c r="A70" s="8"/>
      <c r="C70" s="105"/>
      <c r="D70" s="105"/>
      <c r="E70" s="38"/>
      <c r="F70" s="38"/>
      <c r="G70" s="38"/>
      <c r="H70" s="38"/>
      <c r="I70" s="6"/>
      <c r="J70" s="6"/>
      <c r="K70" s="6"/>
      <c r="L70" s="6"/>
      <c r="M70" s="7"/>
      <c r="N70" s="7"/>
      <c r="O70" s="7"/>
      <c r="P70" s="7"/>
      <c r="Q70" s="2"/>
      <c r="R70" s="2"/>
      <c r="S70" s="2"/>
      <c r="T70" s="2"/>
      <c r="U70" s="2"/>
      <c r="V70" s="2"/>
      <c r="W70" s="2"/>
      <c r="X70" s="2"/>
      <c r="Y70" s="2"/>
      <c r="Z70" s="2"/>
      <c r="AA70" s="8"/>
      <c r="AB70" s="8"/>
      <c r="AC70" s="8"/>
      <c r="AD70" s="8"/>
      <c r="AE70" s="8"/>
      <c r="AF70" s="8"/>
      <c r="AG70" s="425"/>
      <c r="AH70" s="426"/>
      <c r="AI70" s="426"/>
      <c r="AJ70" s="418"/>
      <c r="AK70" s="418"/>
      <c r="AL70" s="418"/>
      <c r="AM70" s="426"/>
      <c r="AN70" s="426"/>
      <c r="AO70" s="426"/>
      <c r="AP70" s="418"/>
      <c r="AQ70" s="418"/>
      <c r="AR70" s="418"/>
      <c r="AS70" s="418"/>
      <c r="AT70" s="418"/>
      <c r="AU70" s="418"/>
      <c r="AV70" s="446"/>
      <c r="AW70" s="447"/>
      <c r="AX70" s="44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6"/>
      <c r="BS70" s="6"/>
      <c r="BT70" s="6"/>
      <c r="BW70" s="5"/>
      <c r="BX70" s="5"/>
      <c r="BY70" s="5"/>
      <c r="CE70" s="6"/>
      <c r="CF70" s="6"/>
      <c r="CG70" s="6"/>
      <c r="CH70" s="6"/>
      <c r="CI70" s="6"/>
      <c r="CJ70" s="7"/>
      <c r="CK70" s="7"/>
      <c r="CL70" s="7"/>
      <c r="CS70" s="2"/>
      <c r="CT70" s="2"/>
      <c r="CU70" s="2"/>
      <c r="CV70" s="2"/>
    </row>
    <row r="71" spans="1:100" ht="15.75" customHeight="1" x14ac:dyDescent="0.25">
      <c r="A71" s="8"/>
      <c r="I71" s="6"/>
      <c r="J71" s="8"/>
      <c r="AG71" s="425"/>
      <c r="AH71" s="426"/>
      <c r="AI71" s="426"/>
      <c r="AJ71" s="418"/>
      <c r="AK71" s="418"/>
      <c r="AL71" s="418"/>
      <c r="AM71" s="426"/>
      <c r="AN71" s="426"/>
      <c r="AO71" s="426"/>
      <c r="AP71" s="418"/>
      <c r="AQ71" s="418"/>
      <c r="AR71" s="418"/>
      <c r="AS71" s="418"/>
      <c r="AT71" s="418"/>
      <c r="AU71" s="418"/>
      <c r="AV71" s="446"/>
      <c r="AW71" s="447"/>
      <c r="AX71" s="448"/>
      <c r="BD71" s="1"/>
      <c r="BE71" s="1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6"/>
      <c r="BS71" s="6"/>
      <c r="BT71" s="6"/>
      <c r="BW71" s="5"/>
      <c r="BX71" s="5"/>
      <c r="BY71" s="5"/>
      <c r="CE71" s="6"/>
      <c r="CF71" s="6"/>
      <c r="CG71" s="6"/>
      <c r="CH71" s="6"/>
      <c r="CI71" s="6"/>
      <c r="CJ71" s="7"/>
      <c r="CK71" s="7"/>
      <c r="CL71" s="7"/>
      <c r="CS71" s="2"/>
      <c r="CT71" s="2"/>
      <c r="CU71" s="2"/>
      <c r="CV71" s="2"/>
    </row>
    <row r="72" spans="1:100" ht="15.75" customHeight="1" thickBot="1" x14ac:dyDescent="0.3">
      <c r="A72" s="8"/>
      <c r="C72" s="105" t="s">
        <v>10</v>
      </c>
      <c r="D72" s="105"/>
      <c r="E72" s="38"/>
      <c r="F72" s="38"/>
      <c r="G72" s="38"/>
      <c r="H72" s="38"/>
      <c r="I72" s="6"/>
      <c r="AG72" s="425"/>
      <c r="AH72" s="426"/>
      <c r="AI72" s="426"/>
      <c r="AJ72" s="418"/>
      <c r="AK72" s="418"/>
      <c r="AL72" s="418"/>
      <c r="AM72" s="426"/>
      <c r="AN72" s="426"/>
      <c r="AO72" s="426"/>
      <c r="AP72" s="418"/>
      <c r="AQ72" s="418"/>
      <c r="AR72" s="418"/>
      <c r="AS72" s="418"/>
      <c r="AT72" s="418"/>
      <c r="AU72" s="418"/>
      <c r="AV72" s="446"/>
      <c r="AW72" s="447"/>
      <c r="AX72" s="448"/>
      <c r="BD72" s="1"/>
      <c r="BE72" s="1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6"/>
      <c r="BS72" s="6"/>
      <c r="BT72" s="6"/>
      <c r="BW72" s="5"/>
      <c r="BX72" s="5"/>
      <c r="BY72" s="5"/>
      <c r="CE72" s="6"/>
      <c r="CF72" s="6"/>
      <c r="CG72" s="6"/>
      <c r="CH72" s="6"/>
      <c r="CI72" s="6"/>
      <c r="CJ72" s="7"/>
      <c r="CK72" s="7"/>
      <c r="CL72" s="7"/>
      <c r="CS72" s="2"/>
      <c r="CT72" s="2"/>
      <c r="CU72" s="2"/>
      <c r="CV72" s="2"/>
    </row>
    <row r="73" spans="1:100" ht="18" customHeight="1" thickBot="1" x14ac:dyDescent="0.3">
      <c r="A73" s="8"/>
      <c r="B73" s="477" t="s">
        <v>14</v>
      </c>
      <c r="C73" s="477"/>
      <c r="D73" s="477"/>
      <c r="E73" s="477"/>
      <c r="F73" s="477" t="s">
        <v>15</v>
      </c>
      <c r="G73" s="477"/>
      <c r="H73" s="477"/>
      <c r="I73" s="6"/>
      <c r="J73" s="429" t="str">
        <f>Ergebniseingabe!J67</f>
        <v>Gruppe A</v>
      </c>
      <c r="K73" s="430"/>
      <c r="L73" s="430"/>
      <c r="M73" s="430"/>
      <c r="N73" s="430"/>
      <c r="O73" s="430"/>
      <c r="P73" s="430"/>
      <c r="Q73" s="430"/>
      <c r="R73" s="430"/>
      <c r="S73" s="430"/>
      <c r="T73" s="430"/>
      <c r="U73" s="430"/>
      <c r="V73" s="430"/>
      <c r="W73" s="430"/>
      <c r="X73" s="430"/>
      <c r="Y73" s="430"/>
      <c r="Z73" s="430"/>
      <c r="AA73" s="430"/>
      <c r="AB73" s="430"/>
      <c r="AC73" s="430"/>
      <c r="AD73" s="430"/>
      <c r="AE73" s="430"/>
      <c r="AF73" s="430"/>
      <c r="AG73" s="427"/>
      <c r="AH73" s="428"/>
      <c r="AI73" s="428"/>
      <c r="AJ73" s="419"/>
      <c r="AK73" s="419"/>
      <c r="AL73" s="419"/>
      <c r="AM73" s="428"/>
      <c r="AN73" s="428"/>
      <c r="AO73" s="428"/>
      <c r="AP73" s="419"/>
      <c r="AQ73" s="419"/>
      <c r="AR73" s="419"/>
      <c r="AS73" s="419"/>
      <c r="AT73" s="419"/>
      <c r="AU73" s="419"/>
      <c r="AV73" s="449"/>
      <c r="AW73" s="450"/>
      <c r="AX73" s="451"/>
      <c r="AY73" s="369" t="s">
        <v>16</v>
      </c>
      <c r="AZ73" s="252"/>
      <c r="BA73" s="252" t="s">
        <v>17</v>
      </c>
      <c r="BB73" s="252"/>
      <c r="BC73" s="252" t="s">
        <v>18</v>
      </c>
      <c r="BD73" s="252"/>
      <c r="BE73" s="252" t="s">
        <v>19</v>
      </c>
      <c r="BF73" s="252"/>
      <c r="BG73" s="252" t="s">
        <v>20</v>
      </c>
      <c r="BH73" s="252"/>
      <c r="BI73" s="252"/>
      <c r="BJ73" s="252"/>
      <c r="BK73" s="252"/>
      <c r="BL73" s="252" t="s">
        <v>21</v>
      </c>
      <c r="BM73" s="252"/>
      <c r="BN73" s="252"/>
      <c r="BO73" s="252" t="s">
        <v>22</v>
      </c>
      <c r="BP73" s="252"/>
      <c r="BQ73" s="269"/>
      <c r="BR73" s="6"/>
      <c r="BS73" s="6"/>
      <c r="BT73" s="6"/>
      <c r="BW73" s="5"/>
      <c r="BX73" s="5"/>
      <c r="BY73" s="5"/>
      <c r="CE73" s="6"/>
      <c r="CF73" s="6"/>
      <c r="CG73" s="6"/>
      <c r="CH73" s="6"/>
      <c r="CI73" s="6"/>
      <c r="CJ73" s="7"/>
      <c r="CK73" s="7"/>
      <c r="CL73" s="7"/>
      <c r="CS73" s="2"/>
      <c r="CT73" s="2"/>
      <c r="CU73" s="2"/>
      <c r="CV73" s="2"/>
    </row>
    <row r="74" spans="1:100" ht="18" customHeight="1" x14ac:dyDescent="0.25">
      <c r="A74" s="8"/>
      <c r="B74" s="420" t="str">
        <f>IF(Ergebniseingabe!E68="","",Ergebniseingabe!E68)</f>
        <v/>
      </c>
      <c r="C74" s="420"/>
      <c r="D74" s="420"/>
      <c r="E74" s="420"/>
      <c r="F74" s="420" t="str">
        <f>IF(Ergebniseingabe!H68="","",Ergebniseingabe!H68)</f>
        <v/>
      </c>
      <c r="G74" s="420"/>
      <c r="H74" s="420"/>
      <c r="I74" s="6"/>
      <c r="J74" s="478" t="str">
        <f>Ergebniseingabe!J68</f>
        <v/>
      </c>
      <c r="K74" s="479"/>
      <c r="L74" s="480" t="str">
        <f>Ergebniseingabe!L68</f>
        <v>DJK Hochheim</v>
      </c>
      <c r="M74" s="481"/>
      <c r="N74" s="481"/>
      <c r="O74" s="481"/>
      <c r="P74" s="481"/>
      <c r="Q74" s="481"/>
      <c r="R74" s="481"/>
      <c r="S74" s="481"/>
      <c r="T74" s="481"/>
      <c r="U74" s="481"/>
      <c r="V74" s="481"/>
      <c r="W74" s="481"/>
      <c r="X74" s="481"/>
      <c r="Y74" s="481"/>
      <c r="Z74" s="481"/>
      <c r="AA74" s="481"/>
      <c r="AB74" s="481"/>
      <c r="AC74" s="481"/>
      <c r="AD74" s="481"/>
      <c r="AE74" s="481"/>
      <c r="AF74" s="481"/>
      <c r="AG74" s="482"/>
      <c r="AH74" s="482"/>
      <c r="AI74" s="483"/>
      <c r="AJ74" s="438" t="str">
        <f>Ergebniseingabe!AJ68</f>
        <v/>
      </c>
      <c r="AK74" s="438"/>
      <c r="AL74" s="438"/>
      <c r="AM74" s="438" t="str">
        <f>Ergebniseingabe!AM68</f>
        <v/>
      </c>
      <c r="AN74" s="438"/>
      <c r="AO74" s="438"/>
      <c r="AP74" s="438" t="str">
        <f>Ergebniseingabe!AP68</f>
        <v/>
      </c>
      <c r="AQ74" s="438"/>
      <c r="AR74" s="438"/>
      <c r="AS74" s="438" t="str">
        <f>Ergebniseingabe!AS68</f>
        <v/>
      </c>
      <c r="AT74" s="438"/>
      <c r="AU74" s="438"/>
      <c r="AV74" s="471" t="str">
        <f>Ergebniseingabe!AV68</f>
        <v/>
      </c>
      <c r="AW74" s="472"/>
      <c r="AX74" s="472"/>
      <c r="AY74" s="472" t="str">
        <f>Ergebniseingabe!AY68</f>
        <v/>
      </c>
      <c r="AZ74" s="484"/>
      <c r="BA74" s="438" t="str">
        <f>Ergebniseingabe!BA68</f>
        <v/>
      </c>
      <c r="BB74" s="438"/>
      <c r="BC74" s="438" t="str">
        <f>Ergebniseingabe!BC68</f>
        <v/>
      </c>
      <c r="BD74" s="438"/>
      <c r="BE74" s="438" t="str">
        <f>Ergebniseingabe!BE68</f>
        <v/>
      </c>
      <c r="BF74" s="438"/>
      <c r="BG74" s="438" t="str">
        <f>Ergebniseingabe!BG68</f>
        <v/>
      </c>
      <c r="BH74" s="486"/>
      <c r="BI74" s="106" t="str">
        <f>Ergebniseingabe!BI68</f>
        <v/>
      </c>
      <c r="BJ74" s="485" t="str">
        <f>Ergebniseingabe!BJ68</f>
        <v/>
      </c>
      <c r="BK74" s="438"/>
      <c r="BL74" s="487" t="str">
        <f>Ergebniseingabe!BL68</f>
        <v/>
      </c>
      <c r="BM74" s="487"/>
      <c r="BN74" s="487"/>
      <c r="BO74" s="487" t="str">
        <f>Ergebniseingabe!BO68</f>
        <v/>
      </c>
      <c r="BP74" s="487"/>
      <c r="BQ74" s="488"/>
      <c r="BR74" s="6"/>
      <c r="BS74" s="6"/>
      <c r="BT74" s="6"/>
      <c r="BW74" s="5"/>
      <c r="BX74" s="5"/>
      <c r="BY74" s="5"/>
      <c r="CE74" s="6"/>
      <c r="CF74" s="6"/>
      <c r="CG74" s="6"/>
      <c r="CH74" s="6"/>
      <c r="CI74" s="6"/>
      <c r="CJ74" s="7"/>
      <c r="CK74" s="7"/>
      <c r="CL74" s="7"/>
      <c r="CS74" s="2"/>
      <c r="CT74" s="2"/>
      <c r="CU74" s="2"/>
      <c r="CV74" s="2"/>
    </row>
    <row r="75" spans="1:100" ht="18" customHeight="1" x14ac:dyDescent="0.25">
      <c r="A75" s="8"/>
      <c r="B75" s="420" t="str">
        <f>IF(Ergebniseingabe!E69="","",Ergebniseingabe!E69)</f>
        <v/>
      </c>
      <c r="C75" s="420"/>
      <c r="D75" s="420"/>
      <c r="E75" s="420"/>
      <c r="F75" s="420" t="str">
        <f>IF(Ergebniseingabe!H69="","",Ergebniseingabe!H69)</f>
        <v/>
      </c>
      <c r="G75" s="420"/>
      <c r="H75" s="420"/>
      <c r="I75" s="6"/>
      <c r="J75" s="489" t="str">
        <f>Ergebniseingabe!J69</f>
        <v/>
      </c>
      <c r="K75" s="490"/>
      <c r="L75" s="491" t="str">
        <f>Ergebniseingabe!L69</f>
        <v>FVGG Kastel</v>
      </c>
      <c r="M75" s="492"/>
      <c r="N75" s="492"/>
      <c r="O75" s="492"/>
      <c r="P75" s="492"/>
      <c r="Q75" s="492"/>
      <c r="R75" s="492"/>
      <c r="S75" s="492"/>
      <c r="T75" s="492"/>
      <c r="U75" s="492"/>
      <c r="V75" s="492"/>
      <c r="W75" s="492"/>
      <c r="X75" s="492"/>
      <c r="Y75" s="492"/>
      <c r="Z75" s="492"/>
      <c r="AA75" s="492"/>
      <c r="AB75" s="492"/>
      <c r="AC75" s="492"/>
      <c r="AD75" s="492"/>
      <c r="AE75" s="492"/>
      <c r="AF75" s="492"/>
      <c r="AG75" s="493" t="str">
        <f>Ergebniseingabe!AG69</f>
        <v/>
      </c>
      <c r="AH75" s="493"/>
      <c r="AI75" s="494"/>
      <c r="AJ75" s="495"/>
      <c r="AK75" s="495"/>
      <c r="AL75" s="495"/>
      <c r="AM75" s="439" t="str">
        <f>Ergebniseingabe!AM69</f>
        <v/>
      </c>
      <c r="AN75" s="439"/>
      <c r="AO75" s="439"/>
      <c r="AP75" s="439" t="str">
        <f>Ergebniseingabe!AP69</f>
        <v/>
      </c>
      <c r="AQ75" s="439"/>
      <c r="AR75" s="439"/>
      <c r="AS75" s="439" t="str">
        <f>Ergebniseingabe!AS69</f>
        <v/>
      </c>
      <c r="AT75" s="439"/>
      <c r="AU75" s="439"/>
      <c r="AV75" s="496" t="str">
        <f>Ergebniseingabe!AV69</f>
        <v/>
      </c>
      <c r="AW75" s="493"/>
      <c r="AX75" s="493"/>
      <c r="AY75" s="493" t="str">
        <f>Ergebniseingabe!AY69</f>
        <v/>
      </c>
      <c r="AZ75" s="494"/>
      <c r="BA75" s="439" t="str">
        <f>Ergebniseingabe!BA69</f>
        <v/>
      </c>
      <c r="BB75" s="439"/>
      <c r="BC75" s="439" t="str">
        <f>Ergebniseingabe!BC69</f>
        <v/>
      </c>
      <c r="BD75" s="439"/>
      <c r="BE75" s="439" t="str">
        <f>Ergebniseingabe!BE69</f>
        <v/>
      </c>
      <c r="BF75" s="439"/>
      <c r="BG75" s="439" t="str">
        <f>Ergebniseingabe!BG69</f>
        <v/>
      </c>
      <c r="BH75" s="440"/>
      <c r="BI75" s="107" t="str">
        <f>Ergebniseingabe!BI69</f>
        <v/>
      </c>
      <c r="BJ75" s="441" t="str">
        <f>Ergebniseingabe!BJ69</f>
        <v/>
      </c>
      <c r="BK75" s="439"/>
      <c r="BL75" s="497" t="str">
        <f>Ergebniseingabe!BL69</f>
        <v/>
      </c>
      <c r="BM75" s="497"/>
      <c r="BN75" s="497"/>
      <c r="BO75" s="497" t="str">
        <f>Ergebniseingabe!BO69</f>
        <v/>
      </c>
      <c r="BP75" s="497"/>
      <c r="BQ75" s="498"/>
      <c r="BR75" s="6"/>
      <c r="BS75" s="6"/>
      <c r="BT75" s="6"/>
      <c r="BW75" s="5"/>
      <c r="BX75" s="5"/>
      <c r="BY75" s="5"/>
      <c r="CE75" s="6"/>
      <c r="CF75" s="6"/>
      <c r="CG75" s="6"/>
      <c r="CH75" s="6"/>
      <c r="CI75" s="6"/>
      <c r="CJ75" s="7"/>
      <c r="CK75" s="7"/>
      <c r="CL75" s="7"/>
      <c r="CS75" s="2"/>
      <c r="CT75" s="2"/>
      <c r="CU75" s="2"/>
      <c r="CV75" s="2"/>
    </row>
    <row r="76" spans="1:100" ht="18" customHeight="1" x14ac:dyDescent="0.25">
      <c r="A76" s="8"/>
      <c r="B76" s="420" t="str">
        <f>IF(Ergebniseingabe!E70="","",Ergebniseingabe!E70)</f>
        <v/>
      </c>
      <c r="C76" s="420"/>
      <c r="D76" s="420"/>
      <c r="E76" s="420"/>
      <c r="F76" s="420" t="str">
        <f>IF(Ergebniseingabe!H70="","",Ergebniseingabe!H70)</f>
        <v/>
      </c>
      <c r="G76" s="420"/>
      <c r="H76" s="420"/>
      <c r="I76" s="6"/>
      <c r="J76" s="489" t="str">
        <f>Ergebniseingabe!J70</f>
        <v/>
      </c>
      <c r="K76" s="490"/>
      <c r="L76" s="491" t="str">
        <f>Ergebniseingabe!L70</f>
        <v>SV Erbenheim</v>
      </c>
      <c r="M76" s="492"/>
      <c r="N76" s="492"/>
      <c r="O76" s="492"/>
      <c r="P76" s="492"/>
      <c r="Q76" s="492"/>
      <c r="R76" s="492"/>
      <c r="S76" s="492"/>
      <c r="T76" s="492"/>
      <c r="U76" s="492"/>
      <c r="V76" s="492"/>
      <c r="W76" s="492"/>
      <c r="X76" s="492"/>
      <c r="Y76" s="492"/>
      <c r="Z76" s="492"/>
      <c r="AA76" s="492"/>
      <c r="AB76" s="492"/>
      <c r="AC76" s="492"/>
      <c r="AD76" s="492"/>
      <c r="AE76" s="492"/>
      <c r="AF76" s="492"/>
      <c r="AG76" s="493" t="str">
        <f>Ergebniseingabe!AG70</f>
        <v/>
      </c>
      <c r="AH76" s="493"/>
      <c r="AI76" s="494"/>
      <c r="AJ76" s="439" t="str">
        <f>Ergebniseingabe!AJ70</f>
        <v/>
      </c>
      <c r="AK76" s="439"/>
      <c r="AL76" s="439"/>
      <c r="AM76" s="495"/>
      <c r="AN76" s="495"/>
      <c r="AO76" s="495"/>
      <c r="AP76" s="439" t="str">
        <f>Ergebniseingabe!AP70</f>
        <v/>
      </c>
      <c r="AQ76" s="439"/>
      <c r="AR76" s="439"/>
      <c r="AS76" s="439" t="str">
        <f>Ergebniseingabe!AS70</f>
        <v/>
      </c>
      <c r="AT76" s="439"/>
      <c r="AU76" s="439"/>
      <c r="AV76" s="496" t="str">
        <f>Ergebniseingabe!AV70</f>
        <v/>
      </c>
      <c r="AW76" s="493"/>
      <c r="AX76" s="493"/>
      <c r="AY76" s="493" t="str">
        <f>Ergebniseingabe!AY70</f>
        <v/>
      </c>
      <c r="AZ76" s="494"/>
      <c r="BA76" s="439" t="str">
        <f>Ergebniseingabe!BA70</f>
        <v/>
      </c>
      <c r="BB76" s="439"/>
      <c r="BC76" s="439" t="str">
        <f>Ergebniseingabe!BC70</f>
        <v/>
      </c>
      <c r="BD76" s="439"/>
      <c r="BE76" s="439" t="str">
        <f>Ergebniseingabe!BE70</f>
        <v/>
      </c>
      <c r="BF76" s="439"/>
      <c r="BG76" s="439" t="str">
        <f>Ergebniseingabe!BG70</f>
        <v/>
      </c>
      <c r="BH76" s="440"/>
      <c r="BI76" s="107" t="str">
        <f>Ergebniseingabe!BI70</f>
        <v/>
      </c>
      <c r="BJ76" s="441" t="str">
        <f>Ergebniseingabe!BJ70</f>
        <v/>
      </c>
      <c r="BK76" s="439"/>
      <c r="BL76" s="497" t="str">
        <f>Ergebniseingabe!BL70</f>
        <v/>
      </c>
      <c r="BM76" s="497"/>
      <c r="BN76" s="497"/>
      <c r="BO76" s="497" t="str">
        <f>Ergebniseingabe!BO70</f>
        <v/>
      </c>
      <c r="BP76" s="497"/>
      <c r="BQ76" s="498"/>
      <c r="BR76" s="6"/>
      <c r="BS76" s="6"/>
      <c r="BT76" s="6"/>
      <c r="BW76" s="5"/>
      <c r="BX76" s="5"/>
      <c r="BY76" s="5"/>
      <c r="CE76" s="6"/>
      <c r="CF76" s="6"/>
      <c r="CG76" s="6"/>
      <c r="CH76" s="6"/>
      <c r="CI76" s="6"/>
      <c r="CJ76" s="7"/>
      <c r="CK76" s="7"/>
      <c r="CL76" s="7"/>
      <c r="CS76" s="2"/>
      <c r="CT76" s="2"/>
      <c r="CU76" s="2"/>
      <c r="CV76" s="2"/>
    </row>
    <row r="77" spans="1:100" ht="18" customHeight="1" x14ac:dyDescent="0.25">
      <c r="A77" s="8"/>
      <c r="B77" s="420" t="str">
        <f>IF(Ergebniseingabe!E71="","",Ergebniseingabe!E71)</f>
        <v/>
      </c>
      <c r="C77" s="420"/>
      <c r="D77" s="420"/>
      <c r="E77" s="420"/>
      <c r="F77" s="420" t="str">
        <f>IF(Ergebniseingabe!H71="","",Ergebniseingabe!H71)</f>
        <v/>
      </c>
      <c r="G77" s="420"/>
      <c r="H77" s="420"/>
      <c r="I77" s="6"/>
      <c r="J77" s="489" t="str">
        <f>Ergebniseingabe!J71</f>
        <v/>
      </c>
      <c r="K77" s="490"/>
      <c r="L77" s="491" t="str">
        <f>Ergebniseingabe!L71</f>
        <v>FC Mammolshain</v>
      </c>
      <c r="M77" s="492"/>
      <c r="N77" s="492"/>
      <c r="O77" s="492"/>
      <c r="P77" s="492"/>
      <c r="Q77" s="492"/>
      <c r="R77" s="492"/>
      <c r="S77" s="492"/>
      <c r="T77" s="492"/>
      <c r="U77" s="492"/>
      <c r="V77" s="492"/>
      <c r="W77" s="492"/>
      <c r="X77" s="492"/>
      <c r="Y77" s="492"/>
      <c r="Z77" s="492"/>
      <c r="AA77" s="492"/>
      <c r="AB77" s="492"/>
      <c r="AC77" s="492"/>
      <c r="AD77" s="492"/>
      <c r="AE77" s="492"/>
      <c r="AF77" s="492"/>
      <c r="AG77" s="493" t="str">
        <f>Ergebniseingabe!AG71</f>
        <v/>
      </c>
      <c r="AH77" s="493"/>
      <c r="AI77" s="494"/>
      <c r="AJ77" s="439" t="str">
        <f>Ergebniseingabe!AJ71</f>
        <v/>
      </c>
      <c r="AK77" s="439"/>
      <c r="AL77" s="439"/>
      <c r="AM77" s="439" t="str">
        <f>Ergebniseingabe!AM71</f>
        <v/>
      </c>
      <c r="AN77" s="439"/>
      <c r="AO77" s="439"/>
      <c r="AP77" s="495"/>
      <c r="AQ77" s="495"/>
      <c r="AR77" s="495"/>
      <c r="AS77" s="439" t="str">
        <f>Ergebniseingabe!AS71</f>
        <v/>
      </c>
      <c r="AT77" s="439"/>
      <c r="AU77" s="439"/>
      <c r="AV77" s="496" t="str">
        <f>Ergebniseingabe!AV71</f>
        <v/>
      </c>
      <c r="AW77" s="493"/>
      <c r="AX77" s="493"/>
      <c r="AY77" s="493" t="str">
        <f>Ergebniseingabe!AY71</f>
        <v/>
      </c>
      <c r="AZ77" s="494"/>
      <c r="BA77" s="439" t="str">
        <f>Ergebniseingabe!BA71</f>
        <v/>
      </c>
      <c r="BB77" s="439"/>
      <c r="BC77" s="439" t="str">
        <f>Ergebniseingabe!BC71</f>
        <v/>
      </c>
      <c r="BD77" s="439"/>
      <c r="BE77" s="439" t="str">
        <f>Ergebniseingabe!BE71</f>
        <v/>
      </c>
      <c r="BF77" s="439"/>
      <c r="BG77" s="439" t="str">
        <f>Ergebniseingabe!BG71</f>
        <v/>
      </c>
      <c r="BH77" s="440"/>
      <c r="BI77" s="107" t="str">
        <f>Ergebniseingabe!BI71</f>
        <v/>
      </c>
      <c r="BJ77" s="441" t="str">
        <f>Ergebniseingabe!BJ71</f>
        <v/>
      </c>
      <c r="BK77" s="439"/>
      <c r="BL77" s="497" t="str">
        <f>Ergebniseingabe!BL71</f>
        <v/>
      </c>
      <c r="BM77" s="497"/>
      <c r="BN77" s="497"/>
      <c r="BO77" s="497" t="str">
        <f>Ergebniseingabe!BO71</f>
        <v/>
      </c>
      <c r="BP77" s="497"/>
      <c r="BQ77" s="498"/>
      <c r="BR77" s="6"/>
      <c r="BS77" s="6"/>
      <c r="BT77" s="6"/>
      <c r="BW77" s="5"/>
      <c r="BX77" s="5"/>
      <c r="BY77" s="5"/>
      <c r="CE77" s="6"/>
      <c r="CF77" s="6"/>
      <c r="CG77" s="6"/>
      <c r="CH77" s="6"/>
      <c r="CI77" s="6"/>
      <c r="CJ77" s="7"/>
      <c r="CK77" s="7"/>
      <c r="CL77" s="7"/>
      <c r="CS77" s="2"/>
      <c r="CT77" s="2"/>
      <c r="CU77" s="2"/>
      <c r="CV77" s="2"/>
    </row>
    <row r="78" spans="1:100" ht="18" customHeight="1" x14ac:dyDescent="0.25">
      <c r="A78" s="8"/>
      <c r="B78" s="420" t="str">
        <f>IF(Ergebniseingabe!E72="","",Ergebniseingabe!E72)</f>
        <v/>
      </c>
      <c r="C78" s="420"/>
      <c r="D78" s="420"/>
      <c r="E78" s="420"/>
      <c r="F78" s="420" t="str">
        <f>IF(Ergebniseingabe!H72="","",Ergebniseingabe!H72)</f>
        <v/>
      </c>
      <c r="G78" s="420"/>
      <c r="H78" s="420"/>
      <c r="I78" s="6"/>
      <c r="J78" s="489" t="str">
        <f>Ergebniseingabe!J72</f>
        <v/>
      </c>
      <c r="K78" s="490"/>
      <c r="L78" s="491" t="str">
        <f>Ergebniseingabe!L72</f>
        <v>SV Frauenstein</v>
      </c>
      <c r="M78" s="492"/>
      <c r="N78" s="492"/>
      <c r="O78" s="492"/>
      <c r="P78" s="492"/>
      <c r="Q78" s="492"/>
      <c r="R78" s="492"/>
      <c r="S78" s="492"/>
      <c r="T78" s="492"/>
      <c r="U78" s="492"/>
      <c r="V78" s="492"/>
      <c r="W78" s="492"/>
      <c r="X78" s="492"/>
      <c r="Y78" s="492"/>
      <c r="Z78" s="492"/>
      <c r="AA78" s="492"/>
      <c r="AB78" s="492"/>
      <c r="AC78" s="492"/>
      <c r="AD78" s="492"/>
      <c r="AE78" s="492"/>
      <c r="AF78" s="492"/>
      <c r="AG78" s="493" t="str">
        <f>Ergebniseingabe!AG72</f>
        <v/>
      </c>
      <c r="AH78" s="493"/>
      <c r="AI78" s="494"/>
      <c r="AJ78" s="439" t="str">
        <f>Ergebniseingabe!AJ72</f>
        <v/>
      </c>
      <c r="AK78" s="439"/>
      <c r="AL78" s="439"/>
      <c r="AM78" s="439" t="str">
        <f>Ergebniseingabe!AM72</f>
        <v/>
      </c>
      <c r="AN78" s="439"/>
      <c r="AO78" s="439"/>
      <c r="AP78" s="439" t="str">
        <f>Ergebniseingabe!AP72</f>
        <v/>
      </c>
      <c r="AQ78" s="439"/>
      <c r="AR78" s="439"/>
      <c r="AS78" s="495"/>
      <c r="AT78" s="495"/>
      <c r="AU78" s="495"/>
      <c r="AV78" s="496" t="str">
        <f>Ergebniseingabe!AV72</f>
        <v/>
      </c>
      <c r="AW78" s="493"/>
      <c r="AX78" s="493"/>
      <c r="AY78" s="493" t="str">
        <f>Ergebniseingabe!AY72</f>
        <v/>
      </c>
      <c r="AZ78" s="494"/>
      <c r="BA78" s="439" t="str">
        <f>Ergebniseingabe!BA72</f>
        <v/>
      </c>
      <c r="BB78" s="439"/>
      <c r="BC78" s="439" t="str">
        <f>Ergebniseingabe!BC72</f>
        <v/>
      </c>
      <c r="BD78" s="439"/>
      <c r="BE78" s="439" t="str">
        <f>Ergebniseingabe!BE72</f>
        <v/>
      </c>
      <c r="BF78" s="439"/>
      <c r="BG78" s="439" t="str">
        <f>Ergebniseingabe!BG72</f>
        <v/>
      </c>
      <c r="BH78" s="440"/>
      <c r="BI78" s="107" t="str">
        <f>Ergebniseingabe!BI72</f>
        <v/>
      </c>
      <c r="BJ78" s="441" t="str">
        <f>Ergebniseingabe!BJ72</f>
        <v/>
      </c>
      <c r="BK78" s="439"/>
      <c r="BL78" s="497" t="str">
        <f>Ergebniseingabe!BL72</f>
        <v/>
      </c>
      <c r="BM78" s="497"/>
      <c r="BN78" s="497"/>
      <c r="BO78" s="497" t="str">
        <f>Ergebniseingabe!BO72</f>
        <v/>
      </c>
      <c r="BP78" s="497"/>
      <c r="BQ78" s="498"/>
      <c r="BR78" s="6"/>
      <c r="BS78" s="6"/>
      <c r="BT78" s="6"/>
      <c r="BW78" s="5"/>
      <c r="BX78" s="5"/>
      <c r="BY78" s="5"/>
      <c r="CE78" s="6"/>
      <c r="CF78" s="6"/>
      <c r="CG78" s="6"/>
      <c r="CH78" s="6"/>
      <c r="CI78" s="6"/>
      <c r="CJ78" s="7"/>
      <c r="CK78" s="7"/>
      <c r="CL78" s="7"/>
      <c r="CS78" s="2"/>
      <c r="CT78" s="2"/>
      <c r="CU78" s="2"/>
      <c r="CV78" s="2"/>
    </row>
    <row r="79" spans="1:100" ht="18" customHeight="1" thickBot="1" x14ac:dyDescent="0.3">
      <c r="A79" s="8"/>
      <c r="B79" s="420" t="str">
        <f>IF(Ergebniseingabe!E73="","",Ergebniseingabe!E73)</f>
        <v/>
      </c>
      <c r="C79" s="420"/>
      <c r="D79" s="420"/>
      <c r="E79" s="420"/>
      <c r="F79" s="420" t="str">
        <f>IF(Ergebniseingabe!H73="","",Ergebniseingabe!H73)</f>
        <v/>
      </c>
      <c r="G79" s="420"/>
      <c r="H79" s="420"/>
      <c r="I79" s="6"/>
      <c r="J79" s="501" t="str">
        <f>Ergebniseingabe!J73</f>
        <v/>
      </c>
      <c r="K79" s="502"/>
      <c r="L79" s="503" t="str">
        <f>Ergebniseingabe!L73</f>
        <v>TV Wallau</v>
      </c>
      <c r="M79" s="504"/>
      <c r="N79" s="504"/>
      <c r="O79" s="504"/>
      <c r="P79" s="504"/>
      <c r="Q79" s="504"/>
      <c r="R79" s="504"/>
      <c r="S79" s="504"/>
      <c r="T79" s="504"/>
      <c r="U79" s="504"/>
      <c r="V79" s="504"/>
      <c r="W79" s="504"/>
      <c r="X79" s="504"/>
      <c r="Y79" s="504"/>
      <c r="Z79" s="504"/>
      <c r="AA79" s="504"/>
      <c r="AB79" s="504"/>
      <c r="AC79" s="504"/>
      <c r="AD79" s="504"/>
      <c r="AE79" s="504"/>
      <c r="AF79" s="504"/>
      <c r="AG79" s="505" t="str">
        <f>Ergebniseingabe!AG73</f>
        <v/>
      </c>
      <c r="AH79" s="505"/>
      <c r="AI79" s="506"/>
      <c r="AJ79" s="499" t="str">
        <f>Ergebniseingabe!AJ73</f>
        <v/>
      </c>
      <c r="AK79" s="499"/>
      <c r="AL79" s="499"/>
      <c r="AM79" s="499" t="str">
        <f>Ergebniseingabe!AM73</f>
        <v/>
      </c>
      <c r="AN79" s="499"/>
      <c r="AO79" s="499"/>
      <c r="AP79" s="499" t="str">
        <f>Ergebniseingabe!AP73</f>
        <v/>
      </c>
      <c r="AQ79" s="499"/>
      <c r="AR79" s="499"/>
      <c r="AS79" s="499" t="str">
        <f>Ergebniseingabe!AS73</f>
        <v/>
      </c>
      <c r="AT79" s="499"/>
      <c r="AU79" s="499"/>
      <c r="AV79" s="507"/>
      <c r="AW79" s="508"/>
      <c r="AX79" s="508"/>
      <c r="AY79" s="505" t="str">
        <f>Ergebniseingabe!AY73</f>
        <v/>
      </c>
      <c r="AZ79" s="506"/>
      <c r="BA79" s="499" t="str">
        <f>Ergebniseingabe!BA73</f>
        <v/>
      </c>
      <c r="BB79" s="499"/>
      <c r="BC79" s="499" t="str">
        <f>Ergebniseingabe!BC73</f>
        <v/>
      </c>
      <c r="BD79" s="499"/>
      <c r="BE79" s="499" t="str">
        <f>Ergebniseingabe!BE73</f>
        <v/>
      </c>
      <c r="BF79" s="499"/>
      <c r="BG79" s="499" t="str">
        <f>Ergebniseingabe!BG73</f>
        <v/>
      </c>
      <c r="BH79" s="500"/>
      <c r="BI79" s="108" t="str">
        <f>Ergebniseingabe!BI73</f>
        <v/>
      </c>
      <c r="BJ79" s="525" t="str">
        <f>Ergebniseingabe!BJ73</f>
        <v/>
      </c>
      <c r="BK79" s="499"/>
      <c r="BL79" s="509" t="str">
        <f>Ergebniseingabe!BL73</f>
        <v/>
      </c>
      <c r="BM79" s="509"/>
      <c r="BN79" s="509"/>
      <c r="BO79" s="509" t="str">
        <f>Ergebniseingabe!BO73</f>
        <v/>
      </c>
      <c r="BP79" s="509"/>
      <c r="BQ79" s="510"/>
      <c r="BR79" s="6"/>
      <c r="BS79" s="6"/>
      <c r="BT79" s="6"/>
      <c r="BW79" s="5"/>
      <c r="BX79" s="5"/>
      <c r="BY79" s="5"/>
      <c r="CE79" s="6"/>
      <c r="CF79" s="6"/>
      <c r="CG79" s="6"/>
      <c r="CH79" s="6"/>
      <c r="CI79" s="6"/>
      <c r="CJ79" s="7"/>
      <c r="CK79" s="7"/>
      <c r="CL79" s="7"/>
      <c r="CS79" s="2"/>
      <c r="CT79" s="2"/>
      <c r="CU79" s="2"/>
      <c r="CV79" s="2"/>
    </row>
    <row r="80" spans="1:100" ht="15.75" customHeight="1" x14ac:dyDescent="0.25">
      <c r="A80" s="8"/>
      <c r="C80" s="109"/>
      <c r="D80" s="109"/>
      <c r="E80" s="109"/>
      <c r="F80" s="109"/>
      <c r="G80" s="109"/>
      <c r="H80" s="109"/>
      <c r="I80" s="6"/>
      <c r="J80" s="50"/>
      <c r="K80" s="50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4"/>
      <c r="BG80" s="54"/>
      <c r="BH80" s="54"/>
      <c r="BI80" s="53"/>
      <c r="BJ80" s="53"/>
      <c r="BK80" s="53"/>
      <c r="BL80" s="8"/>
      <c r="BM80" s="8"/>
      <c r="BN80" s="8"/>
      <c r="BO80" s="8"/>
      <c r="BP80" s="8"/>
      <c r="BQ80" s="8"/>
      <c r="BR80" s="6"/>
      <c r="BS80" s="6"/>
      <c r="BT80" s="6"/>
      <c r="BW80" s="5"/>
      <c r="BX80" s="5"/>
      <c r="BY80" s="5"/>
      <c r="CE80" s="6"/>
      <c r="CF80" s="6"/>
      <c r="CG80" s="6"/>
      <c r="CH80" s="6"/>
      <c r="CI80" s="6"/>
      <c r="CJ80" s="7"/>
      <c r="CK80" s="7"/>
      <c r="CL80" s="7"/>
      <c r="CS80" s="2"/>
      <c r="CT80" s="2"/>
      <c r="CU80" s="2"/>
      <c r="CV80" s="2"/>
    </row>
    <row r="81" spans="1:100" ht="15.75" customHeight="1" thickBot="1" x14ac:dyDescent="0.3">
      <c r="A81" s="8"/>
      <c r="C81" s="109"/>
      <c r="D81" s="109"/>
      <c r="E81" s="109"/>
      <c r="F81" s="109"/>
      <c r="G81" s="109"/>
      <c r="H81" s="109"/>
      <c r="I81" s="6"/>
      <c r="J81" s="50"/>
      <c r="K81" s="50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4"/>
      <c r="BG81" s="54"/>
      <c r="BH81" s="54"/>
      <c r="BI81" s="53"/>
      <c r="BJ81" s="53"/>
      <c r="BK81" s="53"/>
      <c r="BL81" s="8"/>
      <c r="BM81" s="8"/>
      <c r="BN81" s="8"/>
      <c r="BO81" s="8"/>
      <c r="BP81" s="8"/>
      <c r="BQ81" s="8"/>
      <c r="BR81" s="6"/>
      <c r="BS81" s="6"/>
      <c r="BT81" s="6"/>
      <c r="BW81" s="5"/>
      <c r="BX81" s="5"/>
      <c r="BY81" s="5"/>
      <c r="CE81" s="6"/>
      <c r="CF81" s="6"/>
      <c r="CG81" s="6"/>
      <c r="CH81" s="6"/>
      <c r="CI81" s="6"/>
      <c r="CJ81" s="7"/>
      <c r="CK81" s="7"/>
      <c r="CL81" s="7"/>
      <c r="CS81" s="2"/>
      <c r="CT81" s="2"/>
      <c r="CU81" s="2"/>
      <c r="CV81" s="2"/>
    </row>
    <row r="82" spans="1:100" ht="15.75" customHeight="1" x14ac:dyDescent="0.25">
      <c r="A82" s="8"/>
      <c r="C82" s="109"/>
      <c r="D82" s="109"/>
      <c r="E82" s="109"/>
      <c r="F82" s="109"/>
      <c r="G82" s="109"/>
      <c r="H82" s="109"/>
      <c r="I82" s="6"/>
      <c r="J82" s="50"/>
      <c r="K82" s="50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1" t="str">
        <f>L90</f>
        <v>FC Schwalbach</v>
      </c>
      <c r="AH82" s="512"/>
      <c r="AI82" s="512"/>
      <c r="AJ82" s="517" t="str">
        <f>L91</f>
        <v>FSV Schierstein 08</v>
      </c>
      <c r="AK82" s="517"/>
      <c r="AL82" s="517"/>
      <c r="AM82" s="512" t="str">
        <f>L92</f>
        <v>VFR Wiesbaden</v>
      </c>
      <c r="AN82" s="512"/>
      <c r="AO82" s="512"/>
      <c r="AP82" s="517" t="str">
        <f>L93</f>
        <v>FC Fortuna Höchst</v>
      </c>
      <c r="AQ82" s="517"/>
      <c r="AR82" s="517"/>
      <c r="AS82" s="517" t="str">
        <f>L94</f>
        <v>BSC Altenhain</v>
      </c>
      <c r="AT82" s="517"/>
      <c r="AU82" s="517"/>
      <c r="AV82" s="517" t="str">
        <f>L95</f>
        <v>FV Delkenheim</v>
      </c>
      <c r="AW82" s="517"/>
      <c r="AX82" s="520"/>
      <c r="AY82" s="53"/>
      <c r="AZ82" s="53"/>
      <c r="BA82" s="53"/>
      <c r="BB82" s="53"/>
      <c r="BC82" s="53"/>
      <c r="BD82" s="53"/>
      <c r="BE82" s="53"/>
      <c r="BF82" s="54"/>
      <c r="BG82" s="54"/>
      <c r="BH82" s="54"/>
      <c r="BI82" s="53"/>
      <c r="BJ82" s="53"/>
      <c r="BK82" s="53"/>
      <c r="BL82" s="8"/>
      <c r="BM82" s="8"/>
      <c r="BN82" s="8"/>
      <c r="BO82" s="8"/>
      <c r="BP82" s="8"/>
      <c r="BQ82" s="8"/>
      <c r="BR82" s="6"/>
      <c r="BS82" s="6"/>
      <c r="BT82" s="6"/>
      <c r="BW82" s="5"/>
      <c r="BX82" s="5"/>
      <c r="BY82" s="5"/>
      <c r="CE82" s="6"/>
      <c r="CF82" s="6"/>
      <c r="CG82" s="6"/>
      <c r="CH82" s="6"/>
      <c r="CI82" s="6"/>
      <c r="CJ82" s="7"/>
      <c r="CK82" s="7"/>
      <c r="CL82" s="7"/>
      <c r="CS82" s="2"/>
      <c r="CT82" s="2"/>
      <c r="CU82" s="2"/>
      <c r="CV82" s="2"/>
    </row>
    <row r="83" spans="1:100" ht="15.75" customHeight="1" x14ac:dyDescent="0.25">
      <c r="A83" s="8"/>
      <c r="C83" s="109"/>
      <c r="D83" s="109"/>
      <c r="E83" s="109"/>
      <c r="F83" s="109"/>
      <c r="G83" s="109"/>
      <c r="H83" s="109"/>
      <c r="I83" s="6"/>
      <c r="J83" s="50"/>
      <c r="K83" s="50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3"/>
      <c r="AH83" s="514"/>
      <c r="AI83" s="514"/>
      <c r="AJ83" s="518"/>
      <c r="AK83" s="518"/>
      <c r="AL83" s="518"/>
      <c r="AM83" s="514"/>
      <c r="AN83" s="514"/>
      <c r="AO83" s="514"/>
      <c r="AP83" s="518"/>
      <c r="AQ83" s="518"/>
      <c r="AR83" s="518"/>
      <c r="AS83" s="518"/>
      <c r="AT83" s="518"/>
      <c r="AU83" s="518"/>
      <c r="AV83" s="518"/>
      <c r="AW83" s="518"/>
      <c r="AX83" s="521"/>
      <c r="AY83" s="53"/>
      <c r="AZ83" s="53"/>
      <c r="BA83" s="53"/>
      <c r="BB83" s="53"/>
      <c r="BC83" s="53"/>
      <c r="BD83" s="53"/>
      <c r="BE83" s="53"/>
      <c r="BF83" s="54"/>
      <c r="BG83" s="54"/>
      <c r="BH83" s="54"/>
      <c r="BI83" s="53"/>
      <c r="BJ83" s="53"/>
      <c r="BK83" s="53"/>
      <c r="BL83" s="8"/>
      <c r="BM83" s="8"/>
      <c r="BN83" s="8"/>
      <c r="BO83" s="8"/>
      <c r="BP83" s="8"/>
      <c r="BQ83" s="8"/>
      <c r="BR83" s="6"/>
      <c r="BS83" s="6"/>
      <c r="BT83" s="6"/>
      <c r="BW83" s="5"/>
      <c r="BX83" s="5"/>
      <c r="BY83" s="5"/>
      <c r="CE83" s="6"/>
      <c r="CF83" s="6"/>
      <c r="CG83" s="6"/>
      <c r="CH83" s="6"/>
      <c r="CI83" s="6"/>
      <c r="CJ83" s="7"/>
      <c r="CK83" s="7"/>
      <c r="CL83" s="7"/>
      <c r="CS83" s="2"/>
      <c r="CT83" s="2"/>
      <c r="CU83" s="2"/>
      <c r="CV83" s="2"/>
    </row>
    <row r="84" spans="1:100" ht="15.75" customHeight="1" x14ac:dyDescent="0.25">
      <c r="A84" s="8"/>
      <c r="C84" s="109"/>
      <c r="D84" s="109"/>
      <c r="E84" s="109"/>
      <c r="F84" s="109"/>
      <c r="G84" s="109"/>
      <c r="H84" s="109"/>
      <c r="I84" s="6"/>
      <c r="J84" s="50"/>
      <c r="K84" s="50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3"/>
      <c r="AH84" s="514"/>
      <c r="AI84" s="514"/>
      <c r="AJ84" s="518"/>
      <c r="AK84" s="518"/>
      <c r="AL84" s="518"/>
      <c r="AM84" s="514"/>
      <c r="AN84" s="514"/>
      <c r="AO84" s="514"/>
      <c r="AP84" s="518"/>
      <c r="AQ84" s="518"/>
      <c r="AR84" s="518"/>
      <c r="AS84" s="518"/>
      <c r="AT84" s="518"/>
      <c r="AU84" s="518"/>
      <c r="AV84" s="518"/>
      <c r="AW84" s="518"/>
      <c r="AX84" s="521"/>
      <c r="AY84" s="53"/>
      <c r="AZ84" s="53"/>
      <c r="BA84" s="53"/>
      <c r="BB84" s="53"/>
      <c r="BC84" s="53"/>
      <c r="BD84" s="53"/>
      <c r="BE84" s="53"/>
      <c r="BF84" s="54"/>
      <c r="BG84" s="54"/>
      <c r="BH84" s="54"/>
      <c r="BI84" s="53"/>
      <c r="BJ84" s="53"/>
      <c r="BK84" s="53"/>
      <c r="BL84" s="8"/>
      <c r="BM84" s="8"/>
      <c r="BN84" s="8"/>
      <c r="BO84" s="8"/>
      <c r="BP84" s="8"/>
      <c r="BQ84" s="8"/>
      <c r="BR84" s="6"/>
      <c r="BS84" s="6"/>
      <c r="BT84" s="6"/>
      <c r="BW84" s="5"/>
      <c r="BX84" s="5"/>
      <c r="BY84" s="5"/>
      <c r="CE84" s="6"/>
      <c r="CF84" s="6"/>
      <c r="CG84" s="6"/>
      <c r="CH84" s="6"/>
      <c r="CI84" s="6"/>
      <c r="CJ84" s="7"/>
      <c r="CK84" s="7"/>
      <c r="CL84" s="7"/>
      <c r="CS84" s="2"/>
      <c r="CT84" s="2"/>
      <c r="CU84" s="2"/>
      <c r="CV84" s="2"/>
    </row>
    <row r="85" spans="1:100" ht="15.75" customHeight="1" x14ac:dyDescent="0.25">
      <c r="A85" s="8"/>
      <c r="C85" s="109"/>
      <c r="D85" s="109"/>
      <c r="E85" s="109"/>
      <c r="F85" s="109"/>
      <c r="G85" s="109"/>
      <c r="H85" s="109"/>
      <c r="I85" s="6"/>
      <c r="J85" s="50"/>
      <c r="K85" s="50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3"/>
      <c r="AH85" s="514"/>
      <c r="AI85" s="514"/>
      <c r="AJ85" s="518"/>
      <c r="AK85" s="518"/>
      <c r="AL85" s="518"/>
      <c r="AM85" s="514"/>
      <c r="AN85" s="514"/>
      <c r="AO85" s="514"/>
      <c r="AP85" s="518"/>
      <c r="AQ85" s="518"/>
      <c r="AR85" s="518"/>
      <c r="AS85" s="518"/>
      <c r="AT85" s="518"/>
      <c r="AU85" s="518"/>
      <c r="AV85" s="518"/>
      <c r="AW85" s="518"/>
      <c r="AX85" s="521"/>
      <c r="AY85" s="53"/>
      <c r="AZ85" s="53"/>
      <c r="BA85" s="53"/>
      <c r="BB85" s="53"/>
      <c r="BC85" s="53"/>
      <c r="BD85" s="53"/>
      <c r="BE85" s="53"/>
      <c r="BF85" s="54"/>
      <c r="BG85" s="54"/>
      <c r="BH85" s="54"/>
      <c r="BI85" s="53"/>
      <c r="BJ85" s="53"/>
      <c r="BK85" s="53"/>
      <c r="BL85" s="8"/>
      <c r="BM85" s="8"/>
      <c r="BN85" s="8"/>
      <c r="BO85" s="8"/>
      <c r="BP85" s="8"/>
      <c r="BQ85" s="8"/>
      <c r="BR85" s="6"/>
      <c r="BS85" s="6"/>
      <c r="BT85" s="6"/>
      <c r="BW85" s="5"/>
      <c r="BX85" s="5"/>
      <c r="BY85" s="5"/>
      <c r="CE85" s="6"/>
      <c r="CF85" s="6"/>
      <c r="CG85" s="6"/>
      <c r="CH85" s="6"/>
      <c r="CI85" s="6"/>
      <c r="CJ85" s="7"/>
      <c r="CK85" s="7"/>
      <c r="CL85" s="7"/>
      <c r="CS85" s="2"/>
      <c r="CT85" s="2"/>
      <c r="CU85" s="2"/>
      <c r="CV85" s="2"/>
    </row>
    <row r="86" spans="1:100" ht="15.75" customHeight="1" x14ac:dyDescent="0.25">
      <c r="A86" s="8"/>
      <c r="C86" s="109"/>
      <c r="D86" s="109"/>
      <c r="E86" s="109"/>
      <c r="F86" s="109"/>
      <c r="G86" s="109"/>
      <c r="H86" s="109"/>
      <c r="I86" s="6"/>
      <c r="J86" s="50"/>
      <c r="K86" s="50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3"/>
      <c r="AH86" s="514"/>
      <c r="AI86" s="514"/>
      <c r="AJ86" s="518"/>
      <c r="AK86" s="518"/>
      <c r="AL86" s="518"/>
      <c r="AM86" s="514"/>
      <c r="AN86" s="514"/>
      <c r="AO86" s="514"/>
      <c r="AP86" s="518"/>
      <c r="AQ86" s="518"/>
      <c r="AR86" s="518"/>
      <c r="AS86" s="518"/>
      <c r="AT86" s="518"/>
      <c r="AU86" s="518"/>
      <c r="AV86" s="518"/>
      <c r="AW86" s="518"/>
      <c r="AX86" s="521"/>
      <c r="AY86" s="53"/>
      <c r="AZ86" s="53"/>
      <c r="BA86" s="53"/>
      <c r="BB86" s="53"/>
      <c r="BC86" s="53"/>
      <c r="BD86" s="53"/>
      <c r="BE86" s="53"/>
      <c r="BF86" s="54"/>
      <c r="BG86" s="54"/>
      <c r="BH86" s="54"/>
      <c r="BI86" s="53"/>
      <c r="BJ86" s="53"/>
      <c r="BK86" s="53"/>
      <c r="BL86" s="8"/>
      <c r="BM86" s="8"/>
      <c r="BN86" s="8"/>
      <c r="BO86" s="8"/>
      <c r="BP86" s="8"/>
      <c r="BQ86" s="8"/>
      <c r="BR86" s="6"/>
      <c r="BS86" s="6"/>
      <c r="BT86" s="6"/>
      <c r="BW86" s="5"/>
      <c r="BX86" s="5"/>
      <c r="BY86" s="5"/>
      <c r="CE86" s="6"/>
      <c r="CF86" s="6"/>
      <c r="CG86" s="6"/>
      <c r="CH86" s="6"/>
      <c r="CI86" s="6"/>
      <c r="CJ86" s="7"/>
      <c r="CK86" s="7"/>
      <c r="CL86" s="7"/>
      <c r="CS86" s="2"/>
      <c r="CT86" s="2"/>
      <c r="CU86" s="2"/>
      <c r="CV86" s="2"/>
    </row>
    <row r="87" spans="1:100" ht="15.75" customHeight="1" x14ac:dyDescent="0.25">
      <c r="A87" s="8"/>
      <c r="E87" s="110"/>
      <c r="F87" s="110"/>
      <c r="G87" s="110"/>
      <c r="H87" s="110"/>
      <c r="I87" s="6"/>
      <c r="J87" s="50"/>
      <c r="K87" s="50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3"/>
      <c r="AH87" s="514"/>
      <c r="AI87" s="514"/>
      <c r="AJ87" s="518"/>
      <c r="AK87" s="518"/>
      <c r="AL87" s="518"/>
      <c r="AM87" s="514"/>
      <c r="AN87" s="514"/>
      <c r="AO87" s="514"/>
      <c r="AP87" s="518"/>
      <c r="AQ87" s="518"/>
      <c r="AR87" s="518"/>
      <c r="AS87" s="518"/>
      <c r="AT87" s="518"/>
      <c r="AU87" s="518"/>
      <c r="AV87" s="518"/>
      <c r="AW87" s="518"/>
      <c r="AX87" s="521"/>
      <c r="AY87" s="53"/>
      <c r="AZ87" s="53"/>
      <c r="BA87" s="53"/>
      <c r="BB87" s="53"/>
      <c r="BC87" s="53"/>
      <c r="BD87" s="53"/>
      <c r="BE87" s="53"/>
      <c r="BF87" s="54"/>
      <c r="BG87" s="54"/>
      <c r="BH87" s="54"/>
      <c r="BI87" s="53"/>
      <c r="BJ87" s="53"/>
      <c r="BK87" s="53"/>
      <c r="BL87" s="8"/>
      <c r="BM87" s="8"/>
      <c r="BN87" s="8"/>
      <c r="BO87" s="8"/>
      <c r="BP87" s="8"/>
      <c r="BQ87" s="8"/>
      <c r="BR87" s="6"/>
      <c r="BS87" s="6"/>
      <c r="BT87" s="6"/>
      <c r="BW87" s="5"/>
      <c r="BX87" s="5"/>
      <c r="BY87" s="5"/>
      <c r="CE87" s="6"/>
      <c r="CF87" s="6"/>
      <c r="CG87" s="6"/>
      <c r="CH87" s="6"/>
      <c r="CI87" s="6"/>
      <c r="CJ87" s="7"/>
      <c r="CK87" s="7"/>
      <c r="CL87" s="7"/>
      <c r="CS87" s="2"/>
      <c r="CT87" s="2"/>
      <c r="CU87" s="2"/>
      <c r="CV87" s="2"/>
    </row>
    <row r="88" spans="1:100" ht="15.75" customHeight="1" thickBot="1" x14ac:dyDescent="0.3">
      <c r="A88" s="8"/>
      <c r="C88" s="105" t="s">
        <v>10</v>
      </c>
      <c r="D88" s="105"/>
      <c r="E88" s="111"/>
      <c r="F88" s="111"/>
      <c r="G88" s="111"/>
      <c r="H88" s="111"/>
      <c r="I88" s="6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6"/>
      <c r="Y88" s="56"/>
      <c r="Z88" s="56"/>
      <c r="AA88" s="56"/>
      <c r="AB88" s="56"/>
      <c r="AC88" s="56"/>
      <c r="AD88" s="57"/>
      <c r="AE88" s="58"/>
      <c r="AF88" s="58"/>
      <c r="AG88" s="513"/>
      <c r="AH88" s="514"/>
      <c r="AI88" s="514"/>
      <c r="AJ88" s="518"/>
      <c r="AK88" s="518"/>
      <c r="AL88" s="518"/>
      <c r="AM88" s="514"/>
      <c r="AN88" s="514"/>
      <c r="AO88" s="514"/>
      <c r="AP88" s="518"/>
      <c r="AQ88" s="518"/>
      <c r="AR88" s="518"/>
      <c r="AS88" s="518"/>
      <c r="AT88" s="518"/>
      <c r="AU88" s="518"/>
      <c r="AV88" s="518"/>
      <c r="AW88" s="518"/>
      <c r="AX88" s="521"/>
      <c r="AY88" s="59"/>
      <c r="BA88" s="60"/>
      <c r="BB88" s="55"/>
      <c r="BC88" s="55"/>
      <c r="BD88" s="55"/>
      <c r="BE88" s="55"/>
      <c r="BF88" s="55"/>
      <c r="BG88" s="55"/>
      <c r="BH88" s="55"/>
      <c r="BI88" s="59"/>
      <c r="BJ88" s="1"/>
      <c r="BK88" s="8"/>
      <c r="BL88" s="8"/>
      <c r="BM88" s="8"/>
      <c r="BN88" s="8"/>
      <c r="BO88" s="8"/>
      <c r="BP88" s="8"/>
      <c r="BQ88" s="8"/>
      <c r="BR88" s="6"/>
      <c r="BS88" s="6"/>
      <c r="BT88" s="6"/>
      <c r="BW88" s="5"/>
      <c r="BX88" s="5"/>
      <c r="BY88" s="5"/>
      <c r="CE88" s="6"/>
      <c r="CF88" s="6"/>
      <c r="CG88" s="6"/>
      <c r="CH88" s="6"/>
      <c r="CI88" s="6"/>
      <c r="CJ88" s="7"/>
      <c r="CK88" s="7"/>
      <c r="CL88" s="7"/>
      <c r="CS88" s="2"/>
      <c r="CT88" s="2"/>
      <c r="CU88" s="2"/>
      <c r="CV88" s="2"/>
    </row>
    <row r="89" spans="1:100" ht="18" customHeight="1" thickBot="1" x14ac:dyDescent="0.3">
      <c r="A89" s="8"/>
      <c r="B89" s="477" t="s">
        <v>14</v>
      </c>
      <c r="C89" s="477"/>
      <c r="D89" s="477"/>
      <c r="E89" s="477"/>
      <c r="F89" s="477" t="s">
        <v>15</v>
      </c>
      <c r="G89" s="477"/>
      <c r="H89" s="477"/>
      <c r="I89" s="6"/>
      <c r="J89" s="523" t="str">
        <f>Ergebniseingabe!J83</f>
        <v>Gruppe B</v>
      </c>
      <c r="K89" s="524"/>
      <c r="L89" s="524"/>
      <c r="M89" s="524"/>
      <c r="N89" s="524"/>
      <c r="O89" s="524"/>
      <c r="P89" s="524"/>
      <c r="Q89" s="524"/>
      <c r="R89" s="524"/>
      <c r="S89" s="524"/>
      <c r="T89" s="524"/>
      <c r="U89" s="524"/>
      <c r="V89" s="524"/>
      <c r="W89" s="524"/>
      <c r="X89" s="524"/>
      <c r="Y89" s="524"/>
      <c r="Z89" s="524"/>
      <c r="AA89" s="524"/>
      <c r="AB89" s="524"/>
      <c r="AC89" s="524"/>
      <c r="AD89" s="524"/>
      <c r="AE89" s="524"/>
      <c r="AF89" s="524"/>
      <c r="AG89" s="515"/>
      <c r="AH89" s="516"/>
      <c r="AI89" s="516"/>
      <c r="AJ89" s="519"/>
      <c r="AK89" s="519"/>
      <c r="AL89" s="519"/>
      <c r="AM89" s="516"/>
      <c r="AN89" s="516"/>
      <c r="AO89" s="516"/>
      <c r="AP89" s="519"/>
      <c r="AQ89" s="519"/>
      <c r="AR89" s="519"/>
      <c r="AS89" s="519"/>
      <c r="AT89" s="519"/>
      <c r="AU89" s="519"/>
      <c r="AV89" s="519"/>
      <c r="AW89" s="519"/>
      <c r="AX89" s="522"/>
      <c r="AY89" s="367" t="s">
        <v>16</v>
      </c>
      <c r="AZ89" s="279"/>
      <c r="BA89" s="279" t="s">
        <v>17</v>
      </c>
      <c r="BB89" s="279"/>
      <c r="BC89" s="279" t="s">
        <v>18</v>
      </c>
      <c r="BD89" s="279"/>
      <c r="BE89" s="279" t="s">
        <v>19</v>
      </c>
      <c r="BF89" s="279"/>
      <c r="BG89" s="279" t="s">
        <v>20</v>
      </c>
      <c r="BH89" s="279"/>
      <c r="BI89" s="279"/>
      <c r="BJ89" s="279"/>
      <c r="BK89" s="279"/>
      <c r="BL89" s="279" t="s">
        <v>21</v>
      </c>
      <c r="BM89" s="279"/>
      <c r="BN89" s="279"/>
      <c r="BO89" s="279" t="s">
        <v>22</v>
      </c>
      <c r="BP89" s="279"/>
      <c r="BQ89" s="328"/>
      <c r="BR89" s="6"/>
      <c r="BS89" s="6"/>
      <c r="BT89" s="6"/>
      <c r="BW89" s="5"/>
      <c r="BX89" s="5"/>
      <c r="BY89" s="5"/>
      <c r="CE89" s="6"/>
      <c r="CF89" s="6"/>
      <c r="CG89" s="6"/>
      <c r="CH89" s="6"/>
      <c r="CI89" s="6"/>
      <c r="CJ89" s="7"/>
      <c r="CK89" s="7"/>
      <c r="CL89" s="7"/>
      <c r="CS89" s="2"/>
      <c r="CT89" s="2"/>
      <c r="CU89" s="2"/>
      <c r="CV89" s="2"/>
    </row>
    <row r="90" spans="1:100" ht="18" customHeight="1" x14ac:dyDescent="0.25">
      <c r="A90" s="8"/>
      <c r="B90" s="420" t="str">
        <f>IF(Ergebniseingabe!E84="","",Ergebniseingabe!E84)</f>
        <v/>
      </c>
      <c r="C90" s="420"/>
      <c r="D90" s="420"/>
      <c r="E90" s="420"/>
      <c r="F90" s="420" t="str">
        <f>IF(Ergebniseingabe!H84="","",Ergebniseingabe!H84)</f>
        <v/>
      </c>
      <c r="G90" s="420"/>
      <c r="H90" s="420"/>
      <c r="I90" s="6"/>
      <c r="J90" s="478" t="str">
        <f>Ergebniseingabe!J84</f>
        <v/>
      </c>
      <c r="K90" s="479"/>
      <c r="L90" s="480" t="str">
        <f>Ergebniseingabe!L84</f>
        <v>FC Schwalbach</v>
      </c>
      <c r="M90" s="481"/>
      <c r="N90" s="481"/>
      <c r="O90" s="481"/>
      <c r="P90" s="481"/>
      <c r="Q90" s="481"/>
      <c r="R90" s="481"/>
      <c r="S90" s="481"/>
      <c r="T90" s="481"/>
      <c r="U90" s="481"/>
      <c r="V90" s="481"/>
      <c r="W90" s="481"/>
      <c r="X90" s="481"/>
      <c r="Y90" s="481"/>
      <c r="Z90" s="481"/>
      <c r="AA90" s="481"/>
      <c r="AB90" s="481"/>
      <c r="AC90" s="481"/>
      <c r="AD90" s="481"/>
      <c r="AE90" s="481"/>
      <c r="AF90" s="481"/>
      <c r="AG90" s="482"/>
      <c r="AH90" s="482"/>
      <c r="AI90" s="483"/>
      <c r="AJ90" s="438" t="str">
        <f>Ergebniseingabe!AJ84</f>
        <v/>
      </c>
      <c r="AK90" s="438"/>
      <c r="AL90" s="438"/>
      <c r="AM90" s="438" t="str">
        <f>Ergebniseingabe!AM84</f>
        <v/>
      </c>
      <c r="AN90" s="438"/>
      <c r="AO90" s="438"/>
      <c r="AP90" s="438" t="str">
        <f>Ergebniseingabe!AP84</f>
        <v/>
      </c>
      <c r="AQ90" s="438"/>
      <c r="AR90" s="438"/>
      <c r="AS90" s="438" t="str">
        <f>Ergebniseingabe!AS84</f>
        <v/>
      </c>
      <c r="AT90" s="438"/>
      <c r="AU90" s="438"/>
      <c r="AV90" s="471" t="str">
        <f>Ergebniseingabe!AV84</f>
        <v/>
      </c>
      <c r="AW90" s="472"/>
      <c r="AX90" s="472"/>
      <c r="AY90" s="472" t="str">
        <f>Ergebniseingabe!AY84</f>
        <v/>
      </c>
      <c r="AZ90" s="484"/>
      <c r="BA90" s="438" t="str">
        <f>Ergebniseingabe!BA84</f>
        <v/>
      </c>
      <c r="BB90" s="438"/>
      <c r="BC90" s="438" t="str">
        <f>Ergebniseingabe!BC84</f>
        <v/>
      </c>
      <c r="BD90" s="438"/>
      <c r="BE90" s="438" t="str">
        <f>Ergebniseingabe!BE84</f>
        <v/>
      </c>
      <c r="BF90" s="438"/>
      <c r="BG90" s="438" t="str">
        <f>Ergebniseingabe!BG84</f>
        <v/>
      </c>
      <c r="BH90" s="486"/>
      <c r="BI90" s="106" t="str">
        <f>Ergebniseingabe!BI84</f>
        <v/>
      </c>
      <c r="BJ90" s="485" t="str">
        <f>Ergebniseingabe!BJ84</f>
        <v/>
      </c>
      <c r="BK90" s="438"/>
      <c r="BL90" s="487" t="str">
        <f>Ergebniseingabe!BL84</f>
        <v/>
      </c>
      <c r="BM90" s="487"/>
      <c r="BN90" s="487"/>
      <c r="BO90" s="487" t="str">
        <f>Ergebniseingabe!BO84</f>
        <v/>
      </c>
      <c r="BP90" s="487"/>
      <c r="BQ90" s="488"/>
      <c r="BR90" s="6"/>
      <c r="BS90" s="6"/>
      <c r="BT90" s="6"/>
      <c r="BW90" s="5"/>
      <c r="BX90" s="5"/>
      <c r="BY90" s="5"/>
      <c r="CE90" s="6"/>
      <c r="CF90" s="6"/>
      <c r="CG90" s="6"/>
      <c r="CH90" s="6"/>
      <c r="CI90" s="6"/>
      <c r="CJ90" s="7"/>
      <c r="CK90" s="7"/>
      <c r="CL90" s="7"/>
      <c r="CS90" s="2"/>
      <c r="CT90" s="2"/>
      <c r="CU90" s="2"/>
      <c r="CV90" s="2"/>
    </row>
    <row r="91" spans="1:100" ht="18" customHeight="1" x14ac:dyDescent="0.25">
      <c r="A91" s="8"/>
      <c r="B91" s="420" t="str">
        <f>IF(Ergebniseingabe!E85="","",Ergebniseingabe!E85)</f>
        <v/>
      </c>
      <c r="C91" s="420"/>
      <c r="D91" s="420"/>
      <c r="E91" s="420"/>
      <c r="F91" s="420" t="str">
        <f>IF(Ergebniseingabe!H85="","",Ergebniseingabe!H85)</f>
        <v/>
      </c>
      <c r="G91" s="420"/>
      <c r="H91" s="420"/>
      <c r="I91" s="6"/>
      <c r="J91" s="489" t="str">
        <f>Ergebniseingabe!J85</f>
        <v/>
      </c>
      <c r="K91" s="490"/>
      <c r="L91" s="491" t="str">
        <f>Ergebniseingabe!L85</f>
        <v>FSV Schierstein 08</v>
      </c>
      <c r="M91" s="492"/>
      <c r="N91" s="492"/>
      <c r="O91" s="492"/>
      <c r="P91" s="492"/>
      <c r="Q91" s="492"/>
      <c r="R91" s="492"/>
      <c r="S91" s="492"/>
      <c r="T91" s="492"/>
      <c r="U91" s="492"/>
      <c r="V91" s="492"/>
      <c r="W91" s="492"/>
      <c r="X91" s="492"/>
      <c r="Y91" s="492"/>
      <c r="Z91" s="492"/>
      <c r="AA91" s="492"/>
      <c r="AB91" s="492"/>
      <c r="AC91" s="492"/>
      <c r="AD91" s="492"/>
      <c r="AE91" s="492"/>
      <c r="AF91" s="492"/>
      <c r="AG91" s="493" t="str">
        <f>Ergebniseingabe!AG85</f>
        <v/>
      </c>
      <c r="AH91" s="493"/>
      <c r="AI91" s="494"/>
      <c r="AJ91" s="495"/>
      <c r="AK91" s="495"/>
      <c r="AL91" s="495"/>
      <c r="AM91" s="439" t="str">
        <f>Ergebniseingabe!AM85</f>
        <v/>
      </c>
      <c r="AN91" s="439"/>
      <c r="AO91" s="439"/>
      <c r="AP91" s="439" t="str">
        <f>Ergebniseingabe!AP85</f>
        <v/>
      </c>
      <c r="AQ91" s="439"/>
      <c r="AR91" s="439"/>
      <c r="AS91" s="439" t="str">
        <f>Ergebniseingabe!AS85</f>
        <v/>
      </c>
      <c r="AT91" s="439"/>
      <c r="AU91" s="439"/>
      <c r="AV91" s="496" t="str">
        <f>Ergebniseingabe!AV85</f>
        <v/>
      </c>
      <c r="AW91" s="493"/>
      <c r="AX91" s="493"/>
      <c r="AY91" s="493" t="str">
        <f>Ergebniseingabe!AY85</f>
        <v/>
      </c>
      <c r="AZ91" s="494"/>
      <c r="BA91" s="439" t="str">
        <f>Ergebniseingabe!BA85</f>
        <v/>
      </c>
      <c r="BB91" s="439"/>
      <c r="BC91" s="439" t="str">
        <f>Ergebniseingabe!BC85</f>
        <v/>
      </c>
      <c r="BD91" s="439"/>
      <c r="BE91" s="439" t="str">
        <f>Ergebniseingabe!BE85</f>
        <v/>
      </c>
      <c r="BF91" s="439"/>
      <c r="BG91" s="439" t="str">
        <f>Ergebniseingabe!BG85</f>
        <v/>
      </c>
      <c r="BH91" s="440"/>
      <c r="BI91" s="107" t="str">
        <f>Ergebniseingabe!BI85</f>
        <v/>
      </c>
      <c r="BJ91" s="441" t="str">
        <f>Ergebniseingabe!BJ85</f>
        <v/>
      </c>
      <c r="BK91" s="439"/>
      <c r="BL91" s="497" t="str">
        <f>Ergebniseingabe!BL85</f>
        <v/>
      </c>
      <c r="BM91" s="497"/>
      <c r="BN91" s="497"/>
      <c r="BO91" s="497" t="str">
        <f>Ergebniseingabe!BO85</f>
        <v/>
      </c>
      <c r="BP91" s="497"/>
      <c r="BQ91" s="498"/>
      <c r="BR91" s="6"/>
      <c r="BS91" s="6"/>
      <c r="BT91" s="6"/>
      <c r="BW91" s="5"/>
      <c r="BX91" s="5"/>
      <c r="BY91" s="5"/>
      <c r="CE91" s="6"/>
      <c r="CF91" s="6"/>
      <c r="CG91" s="6"/>
      <c r="CH91" s="6"/>
      <c r="CI91" s="6"/>
      <c r="CJ91" s="7"/>
      <c r="CK91" s="7"/>
      <c r="CL91" s="7"/>
      <c r="CS91" s="2"/>
      <c r="CT91" s="2"/>
      <c r="CU91" s="2"/>
      <c r="CV91" s="2"/>
    </row>
    <row r="92" spans="1:100" ht="18" customHeight="1" x14ac:dyDescent="0.25">
      <c r="A92" s="8"/>
      <c r="B92" s="420" t="str">
        <f>IF(Ergebniseingabe!E86="","",Ergebniseingabe!E86)</f>
        <v/>
      </c>
      <c r="C92" s="420"/>
      <c r="D92" s="420"/>
      <c r="E92" s="420"/>
      <c r="F92" s="420" t="str">
        <f>IF(Ergebniseingabe!H86="","",Ergebniseingabe!H86)</f>
        <v/>
      </c>
      <c r="G92" s="420"/>
      <c r="H92" s="420"/>
      <c r="I92" s="6"/>
      <c r="J92" s="489" t="str">
        <f>Ergebniseingabe!J86</f>
        <v/>
      </c>
      <c r="K92" s="490"/>
      <c r="L92" s="491" t="str">
        <f>Ergebniseingabe!L86</f>
        <v>VFR Wiesbaden</v>
      </c>
      <c r="M92" s="492"/>
      <c r="N92" s="492"/>
      <c r="O92" s="492"/>
      <c r="P92" s="492"/>
      <c r="Q92" s="492"/>
      <c r="R92" s="492"/>
      <c r="S92" s="492"/>
      <c r="T92" s="492"/>
      <c r="U92" s="492"/>
      <c r="V92" s="492"/>
      <c r="W92" s="492"/>
      <c r="X92" s="492"/>
      <c r="Y92" s="492"/>
      <c r="Z92" s="492"/>
      <c r="AA92" s="492"/>
      <c r="AB92" s="492"/>
      <c r="AC92" s="492"/>
      <c r="AD92" s="492"/>
      <c r="AE92" s="492"/>
      <c r="AF92" s="492"/>
      <c r="AG92" s="493" t="str">
        <f>Ergebniseingabe!AG86</f>
        <v/>
      </c>
      <c r="AH92" s="493"/>
      <c r="AI92" s="494"/>
      <c r="AJ92" s="439" t="str">
        <f>Ergebniseingabe!AJ86</f>
        <v/>
      </c>
      <c r="AK92" s="439"/>
      <c r="AL92" s="439"/>
      <c r="AM92" s="495"/>
      <c r="AN92" s="495"/>
      <c r="AO92" s="495"/>
      <c r="AP92" s="439" t="str">
        <f>Ergebniseingabe!AP86</f>
        <v/>
      </c>
      <c r="AQ92" s="439"/>
      <c r="AR92" s="439"/>
      <c r="AS92" s="439" t="str">
        <f>Ergebniseingabe!AS86</f>
        <v/>
      </c>
      <c r="AT92" s="439"/>
      <c r="AU92" s="439"/>
      <c r="AV92" s="496" t="str">
        <f>Ergebniseingabe!AV86</f>
        <v/>
      </c>
      <c r="AW92" s="493"/>
      <c r="AX92" s="493"/>
      <c r="AY92" s="493" t="str">
        <f>Ergebniseingabe!AY86</f>
        <v/>
      </c>
      <c r="AZ92" s="494"/>
      <c r="BA92" s="439" t="str">
        <f>Ergebniseingabe!BA86</f>
        <v/>
      </c>
      <c r="BB92" s="439"/>
      <c r="BC92" s="439" t="str">
        <f>Ergebniseingabe!BC86</f>
        <v/>
      </c>
      <c r="BD92" s="439"/>
      <c r="BE92" s="439" t="str">
        <f>Ergebniseingabe!BE86</f>
        <v/>
      </c>
      <c r="BF92" s="439"/>
      <c r="BG92" s="439" t="str">
        <f>Ergebniseingabe!BG86</f>
        <v/>
      </c>
      <c r="BH92" s="440"/>
      <c r="BI92" s="107" t="str">
        <f>Ergebniseingabe!BI86</f>
        <v/>
      </c>
      <c r="BJ92" s="441" t="str">
        <f>Ergebniseingabe!BJ86</f>
        <v/>
      </c>
      <c r="BK92" s="439"/>
      <c r="BL92" s="497" t="str">
        <f>Ergebniseingabe!BL86</f>
        <v/>
      </c>
      <c r="BM92" s="497"/>
      <c r="BN92" s="497"/>
      <c r="BO92" s="497" t="str">
        <f>Ergebniseingabe!BO86</f>
        <v/>
      </c>
      <c r="BP92" s="497"/>
      <c r="BQ92" s="498"/>
      <c r="BR92" s="6"/>
      <c r="BS92" s="6"/>
      <c r="BT92" s="6"/>
      <c r="BW92" s="5"/>
      <c r="BX92" s="5"/>
      <c r="BY92" s="5"/>
      <c r="CE92" s="6"/>
      <c r="CF92" s="6"/>
      <c r="CG92" s="6"/>
      <c r="CH92" s="6"/>
      <c r="CI92" s="6"/>
      <c r="CJ92" s="7"/>
      <c r="CK92" s="7"/>
      <c r="CL92" s="7"/>
      <c r="CS92" s="2"/>
      <c r="CT92" s="2"/>
      <c r="CU92" s="2"/>
      <c r="CV92" s="2"/>
    </row>
    <row r="93" spans="1:100" ht="18" customHeight="1" x14ac:dyDescent="0.25">
      <c r="A93" s="8"/>
      <c r="B93" s="420" t="str">
        <f>IF(Ergebniseingabe!E87="","",Ergebniseingabe!E87)</f>
        <v/>
      </c>
      <c r="C93" s="420"/>
      <c r="D93" s="420"/>
      <c r="E93" s="420"/>
      <c r="F93" s="420" t="str">
        <f>IF(Ergebniseingabe!H87="","",Ergebniseingabe!H87)</f>
        <v/>
      </c>
      <c r="G93" s="420"/>
      <c r="H93" s="420"/>
      <c r="I93" s="6"/>
      <c r="J93" s="489" t="str">
        <f>Ergebniseingabe!J87</f>
        <v/>
      </c>
      <c r="K93" s="490"/>
      <c r="L93" s="491" t="str">
        <f>Ergebniseingabe!L87</f>
        <v>FC Fortuna Höchst</v>
      </c>
      <c r="M93" s="492"/>
      <c r="N93" s="492"/>
      <c r="O93" s="492"/>
      <c r="P93" s="492"/>
      <c r="Q93" s="492"/>
      <c r="R93" s="492"/>
      <c r="S93" s="492"/>
      <c r="T93" s="492"/>
      <c r="U93" s="492"/>
      <c r="V93" s="492"/>
      <c r="W93" s="492"/>
      <c r="X93" s="492"/>
      <c r="Y93" s="492"/>
      <c r="Z93" s="492"/>
      <c r="AA93" s="492"/>
      <c r="AB93" s="492"/>
      <c r="AC93" s="492"/>
      <c r="AD93" s="492"/>
      <c r="AE93" s="492"/>
      <c r="AF93" s="492"/>
      <c r="AG93" s="493" t="str">
        <f>Ergebniseingabe!AG87</f>
        <v/>
      </c>
      <c r="AH93" s="493"/>
      <c r="AI93" s="494"/>
      <c r="AJ93" s="439" t="str">
        <f>Ergebniseingabe!AJ87</f>
        <v/>
      </c>
      <c r="AK93" s="439"/>
      <c r="AL93" s="439"/>
      <c r="AM93" s="439" t="str">
        <f>Ergebniseingabe!AM87</f>
        <v/>
      </c>
      <c r="AN93" s="439"/>
      <c r="AO93" s="439"/>
      <c r="AP93" s="495"/>
      <c r="AQ93" s="495"/>
      <c r="AR93" s="495"/>
      <c r="AS93" s="439" t="str">
        <f>Ergebniseingabe!AS87</f>
        <v/>
      </c>
      <c r="AT93" s="439"/>
      <c r="AU93" s="439"/>
      <c r="AV93" s="496" t="str">
        <f>Ergebniseingabe!AV87</f>
        <v/>
      </c>
      <c r="AW93" s="493"/>
      <c r="AX93" s="493"/>
      <c r="AY93" s="493" t="str">
        <f>Ergebniseingabe!AY87</f>
        <v/>
      </c>
      <c r="AZ93" s="494"/>
      <c r="BA93" s="439" t="str">
        <f>Ergebniseingabe!BA87</f>
        <v/>
      </c>
      <c r="BB93" s="439"/>
      <c r="BC93" s="439" t="str">
        <f>Ergebniseingabe!BC87</f>
        <v/>
      </c>
      <c r="BD93" s="439"/>
      <c r="BE93" s="439" t="str">
        <f>Ergebniseingabe!BE87</f>
        <v/>
      </c>
      <c r="BF93" s="439"/>
      <c r="BG93" s="439" t="str">
        <f>Ergebniseingabe!BG87</f>
        <v/>
      </c>
      <c r="BH93" s="440"/>
      <c r="BI93" s="107" t="str">
        <f>Ergebniseingabe!BI87</f>
        <v/>
      </c>
      <c r="BJ93" s="441" t="str">
        <f>Ergebniseingabe!BJ87</f>
        <v/>
      </c>
      <c r="BK93" s="439"/>
      <c r="BL93" s="497" t="str">
        <f>Ergebniseingabe!BL87</f>
        <v/>
      </c>
      <c r="BM93" s="497"/>
      <c r="BN93" s="497"/>
      <c r="BO93" s="497" t="str">
        <f>Ergebniseingabe!BO87</f>
        <v/>
      </c>
      <c r="BP93" s="497"/>
      <c r="BQ93" s="498"/>
      <c r="BR93" s="6"/>
      <c r="BS93" s="6"/>
      <c r="BT93" s="6"/>
      <c r="BW93" s="5"/>
      <c r="BX93" s="5"/>
      <c r="BY93" s="5"/>
      <c r="CE93" s="6"/>
      <c r="CF93" s="6"/>
      <c r="CG93" s="6"/>
      <c r="CH93" s="6"/>
      <c r="CI93" s="6"/>
      <c r="CJ93" s="7"/>
      <c r="CK93" s="7"/>
      <c r="CL93" s="7"/>
      <c r="CS93" s="2"/>
      <c r="CT93" s="2"/>
      <c r="CU93" s="2"/>
      <c r="CV93" s="2"/>
    </row>
    <row r="94" spans="1:100" ht="18" customHeight="1" x14ac:dyDescent="0.25">
      <c r="A94" s="8"/>
      <c r="B94" s="420" t="str">
        <f>IF(Ergebniseingabe!E88="","",Ergebniseingabe!E88)</f>
        <v/>
      </c>
      <c r="C94" s="420"/>
      <c r="D94" s="420"/>
      <c r="E94" s="420"/>
      <c r="F94" s="420" t="str">
        <f>IF(Ergebniseingabe!H88="","",Ergebniseingabe!H88)</f>
        <v/>
      </c>
      <c r="G94" s="420"/>
      <c r="H94" s="420"/>
      <c r="I94" s="6"/>
      <c r="J94" s="489" t="str">
        <f>Ergebniseingabe!J88</f>
        <v/>
      </c>
      <c r="K94" s="490"/>
      <c r="L94" s="491" t="str">
        <f>Ergebniseingabe!L88</f>
        <v>BSC Altenhain</v>
      </c>
      <c r="M94" s="492"/>
      <c r="N94" s="492"/>
      <c r="O94" s="492"/>
      <c r="P94" s="492"/>
      <c r="Q94" s="492"/>
      <c r="R94" s="492"/>
      <c r="S94" s="492"/>
      <c r="T94" s="492"/>
      <c r="U94" s="492"/>
      <c r="V94" s="492"/>
      <c r="W94" s="492"/>
      <c r="X94" s="492"/>
      <c r="Y94" s="492"/>
      <c r="Z94" s="492"/>
      <c r="AA94" s="492"/>
      <c r="AB94" s="492"/>
      <c r="AC94" s="492"/>
      <c r="AD94" s="492"/>
      <c r="AE94" s="492"/>
      <c r="AF94" s="492"/>
      <c r="AG94" s="493" t="str">
        <f>Ergebniseingabe!AG88</f>
        <v/>
      </c>
      <c r="AH94" s="493"/>
      <c r="AI94" s="494"/>
      <c r="AJ94" s="439" t="str">
        <f>Ergebniseingabe!AJ88</f>
        <v/>
      </c>
      <c r="AK94" s="439"/>
      <c r="AL94" s="439"/>
      <c r="AM94" s="439" t="str">
        <f>Ergebniseingabe!AM88</f>
        <v/>
      </c>
      <c r="AN94" s="439"/>
      <c r="AO94" s="439"/>
      <c r="AP94" s="439" t="str">
        <f>Ergebniseingabe!AP88</f>
        <v/>
      </c>
      <c r="AQ94" s="439"/>
      <c r="AR94" s="439"/>
      <c r="AS94" s="495"/>
      <c r="AT94" s="495"/>
      <c r="AU94" s="495"/>
      <c r="AV94" s="496" t="str">
        <f>Ergebniseingabe!AV88</f>
        <v/>
      </c>
      <c r="AW94" s="493"/>
      <c r="AX94" s="493"/>
      <c r="AY94" s="493" t="str">
        <f>Ergebniseingabe!AY88</f>
        <v/>
      </c>
      <c r="AZ94" s="494"/>
      <c r="BA94" s="439" t="str">
        <f>Ergebniseingabe!BA88</f>
        <v/>
      </c>
      <c r="BB94" s="439"/>
      <c r="BC94" s="439" t="str">
        <f>Ergebniseingabe!BC88</f>
        <v/>
      </c>
      <c r="BD94" s="439"/>
      <c r="BE94" s="439" t="str">
        <f>Ergebniseingabe!BE88</f>
        <v/>
      </c>
      <c r="BF94" s="439"/>
      <c r="BG94" s="439" t="str">
        <f>Ergebniseingabe!BG88</f>
        <v/>
      </c>
      <c r="BH94" s="440"/>
      <c r="BI94" s="107" t="str">
        <f>Ergebniseingabe!BI88</f>
        <v/>
      </c>
      <c r="BJ94" s="441" t="str">
        <f>Ergebniseingabe!BJ88</f>
        <v/>
      </c>
      <c r="BK94" s="439"/>
      <c r="BL94" s="497" t="str">
        <f>Ergebniseingabe!BL88</f>
        <v/>
      </c>
      <c r="BM94" s="497"/>
      <c r="BN94" s="497"/>
      <c r="BO94" s="497" t="str">
        <f>Ergebniseingabe!BO88</f>
        <v/>
      </c>
      <c r="BP94" s="497"/>
      <c r="BQ94" s="498"/>
      <c r="BR94" s="6"/>
      <c r="BS94" s="6"/>
      <c r="BT94" s="6"/>
      <c r="BW94" s="5"/>
      <c r="BX94" s="5"/>
      <c r="BY94" s="5"/>
      <c r="CE94" s="6"/>
      <c r="CF94" s="6"/>
      <c r="CG94" s="6"/>
      <c r="CH94" s="6"/>
      <c r="CI94" s="6"/>
      <c r="CJ94" s="7"/>
      <c r="CK94" s="7"/>
      <c r="CL94" s="7"/>
      <c r="CS94" s="2"/>
      <c r="CT94" s="2"/>
      <c r="CU94" s="2"/>
      <c r="CV94" s="2"/>
    </row>
    <row r="95" spans="1:100" ht="18" customHeight="1" thickBot="1" x14ac:dyDescent="0.3">
      <c r="A95" s="8"/>
      <c r="B95" s="420" t="str">
        <f>IF(Ergebniseingabe!E89="","",Ergebniseingabe!E89)</f>
        <v/>
      </c>
      <c r="C95" s="420"/>
      <c r="D95" s="420"/>
      <c r="E95" s="420"/>
      <c r="F95" s="420" t="str">
        <f>IF(Ergebniseingabe!H89="","",Ergebniseingabe!H89)</f>
        <v/>
      </c>
      <c r="G95" s="420"/>
      <c r="H95" s="420"/>
      <c r="I95" s="6"/>
      <c r="J95" s="501" t="str">
        <f>Ergebniseingabe!J89</f>
        <v/>
      </c>
      <c r="K95" s="502"/>
      <c r="L95" s="503" t="str">
        <f>Ergebniseingabe!L89</f>
        <v>FV Delkenheim</v>
      </c>
      <c r="M95" s="504"/>
      <c r="N95" s="504"/>
      <c r="O95" s="504"/>
      <c r="P95" s="504"/>
      <c r="Q95" s="504"/>
      <c r="R95" s="504"/>
      <c r="S95" s="504"/>
      <c r="T95" s="504"/>
      <c r="U95" s="504"/>
      <c r="V95" s="504"/>
      <c r="W95" s="504"/>
      <c r="X95" s="504"/>
      <c r="Y95" s="504"/>
      <c r="Z95" s="504"/>
      <c r="AA95" s="504"/>
      <c r="AB95" s="504"/>
      <c r="AC95" s="504"/>
      <c r="AD95" s="504"/>
      <c r="AE95" s="504"/>
      <c r="AF95" s="504"/>
      <c r="AG95" s="505" t="str">
        <f>Ergebniseingabe!AG89</f>
        <v/>
      </c>
      <c r="AH95" s="505"/>
      <c r="AI95" s="506"/>
      <c r="AJ95" s="499" t="str">
        <f>Ergebniseingabe!AJ89</f>
        <v/>
      </c>
      <c r="AK95" s="499"/>
      <c r="AL95" s="499"/>
      <c r="AM95" s="499" t="str">
        <f>Ergebniseingabe!AM89</f>
        <v/>
      </c>
      <c r="AN95" s="499"/>
      <c r="AO95" s="499"/>
      <c r="AP95" s="499" t="str">
        <f>Ergebniseingabe!AP89</f>
        <v/>
      </c>
      <c r="AQ95" s="499"/>
      <c r="AR95" s="499"/>
      <c r="AS95" s="499" t="str">
        <f>Ergebniseingabe!AS89</f>
        <v/>
      </c>
      <c r="AT95" s="499"/>
      <c r="AU95" s="499"/>
      <c r="AV95" s="507"/>
      <c r="AW95" s="508"/>
      <c r="AX95" s="508"/>
      <c r="AY95" s="505" t="str">
        <f>Ergebniseingabe!AY89</f>
        <v/>
      </c>
      <c r="AZ95" s="506"/>
      <c r="BA95" s="499" t="str">
        <f>Ergebniseingabe!BA89</f>
        <v/>
      </c>
      <c r="BB95" s="499"/>
      <c r="BC95" s="499" t="str">
        <f>Ergebniseingabe!BC89</f>
        <v/>
      </c>
      <c r="BD95" s="499"/>
      <c r="BE95" s="499" t="str">
        <f>Ergebniseingabe!BE89</f>
        <v/>
      </c>
      <c r="BF95" s="499"/>
      <c r="BG95" s="499" t="str">
        <f>Ergebniseingabe!BG89</f>
        <v/>
      </c>
      <c r="BH95" s="500"/>
      <c r="BI95" s="108" t="str">
        <f>Ergebniseingabe!BI89</f>
        <v/>
      </c>
      <c r="BJ95" s="525" t="str">
        <f>Ergebniseingabe!BJ89</f>
        <v/>
      </c>
      <c r="BK95" s="499"/>
      <c r="BL95" s="509" t="str">
        <f>Ergebniseingabe!BL89</f>
        <v/>
      </c>
      <c r="BM95" s="509"/>
      <c r="BN95" s="509"/>
      <c r="BO95" s="509" t="str">
        <f>Ergebniseingabe!BO89</f>
        <v/>
      </c>
      <c r="BP95" s="509"/>
      <c r="BQ95" s="510"/>
      <c r="BR95" s="6"/>
      <c r="BS95" s="6"/>
      <c r="BT95" s="6"/>
      <c r="BW95" s="5"/>
      <c r="BX95" s="5"/>
      <c r="BY95" s="5"/>
      <c r="CE95" s="6"/>
      <c r="CF95" s="6"/>
      <c r="CG95" s="6"/>
      <c r="CH95" s="6"/>
      <c r="CI95" s="6"/>
      <c r="CJ95" s="7"/>
      <c r="CK95" s="7"/>
      <c r="CL95" s="7"/>
      <c r="CS95" s="2"/>
      <c r="CT95" s="2"/>
      <c r="CU95" s="2"/>
      <c r="CV95" s="2"/>
    </row>
    <row r="96" spans="1:100" ht="15.75" customHeight="1" x14ac:dyDescent="0.25">
      <c r="A96" s="8"/>
      <c r="C96" s="60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6"/>
      <c r="V96" s="56"/>
      <c r="W96" s="56"/>
      <c r="X96" s="56"/>
      <c r="Y96" s="56"/>
      <c r="Z96" s="56"/>
      <c r="AA96" s="57"/>
      <c r="AB96" s="58"/>
      <c r="AC96" s="58"/>
      <c r="AD96" s="59"/>
      <c r="AE96" s="59"/>
      <c r="AF96" s="59"/>
      <c r="AH96" s="60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6"/>
      <c r="AW96" s="56"/>
      <c r="AX96" s="58"/>
      <c r="AY96" s="58"/>
      <c r="AZ96" s="58"/>
      <c r="BA96" s="58"/>
      <c r="BB96" s="57"/>
      <c r="BC96" s="58"/>
      <c r="BD96" s="58"/>
      <c r="BE96" s="59"/>
      <c r="BF96" s="59"/>
      <c r="BG96" s="59"/>
      <c r="BI96" s="2"/>
      <c r="BJ96" s="2"/>
      <c r="BK96" s="2"/>
      <c r="BL96" s="2"/>
      <c r="BM96" s="2"/>
      <c r="BN96" s="3"/>
      <c r="BO96" s="3"/>
      <c r="BP96" s="5"/>
      <c r="BQ96" s="5"/>
      <c r="BR96" s="6"/>
      <c r="BS96" s="6"/>
      <c r="BT96" s="6"/>
      <c r="BW96" s="5"/>
      <c r="BX96" s="5"/>
      <c r="BY96" s="5"/>
      <c r="CE96" s="6"/>
      <c r="CF96" s="6"/>
      <c r="CG96" s="6"/>
      <c r="CH96" s="6"/>
      <c r="CI96" s="6"/>
      <c r="CJ96" s="7"/>
      <c r="CK96" s="7"/>
      <c r="CL96" s="7"/>
      <c r="CS96" s="2"/>
      <c r="CT96" s="2"/>
      <c r="CU96" s="2"/>
      <c r="CV96" s="2"/>
    </row>
    <row r="97" spans="2:125" x14ac:dyDescent="0.25"/>
    <row r="98" spans="2:125" x14ac:dyDescent="0.25">
      <c r="B98" s="36" t="s">
        <v>24</v>
      </c>
    </row>
    <row r="99" spans="2:125" x14ac:dyDescent="0.25"/>
    <row r="100" spans="2:125" s="29" customFormat="1" ht="13.8" x14ac:dyDescent="0.25">
      <c r="B100" s="242" t="s">
        <v>49</v>
      </c>
      <c r="C100" s="242"/>
      <c r="D100" s="242"/>
      <c r="E100" s="242"/>
      <c r="F100" s="242"/>
      <c r="G100" s="242"/>
      <c r="H100" s="238">
        <f>Ergebniseingabe!H93</f>
        <v>0.73819444444444382</v>
      </c>
      <c r="I100" s="238"/>
      <c r="J100" s="238"/>
      <c r="K100" s="238"/>
      <c r="L100" s="29" t="s">
        <v>1</v>
      </c>
      <c r="T100" s="30" t="s">
        <v>2</v>
      </c>
      <c r="U100" s="239">
        <f>Ergebniseingabe!U93</f>
        <v>1</v>
      </c>
      <c r="V100" s="239"/>
      <c r="W100" s="31" t="s">
        <v>3</v>
      </c>
      <c r="X100" s="246">
        <f>Ergebniseingabe!X93</f>
        <v>13</v>
      </c>
      <c r="Y100" s="246"/>
      <c r="Z100" s="246"/>
      <c r="AA100" s="246"/>
      <c r="AB100" s="246"/>
      <c r="AC100" s="158" t="str">
        <f>Ergebniseingabe!AC93</f>
        <v/>
      </c>
      <c r="AD100" s="158"/>
      <c r="AE100" s="158"/>
      <c r="AF100" s="158"/>
      <c r="AG100" s="158"/>
      <c r="AH100" s="158"/>
      <c r="AI100" s="246">
        <f>Ergebniseingabe!AI93</f>
        <v>0</v>
      </c>
      <c r="AJ100" s="246"/>
      <c r="AK100" s="246"/>
      <c r="AL100" s="246"/>
      <c r="AM100" s="246"/>
      <c r="AN100" s="242" t="s">
        <v>4</v>
      </c>
      <c r="AO100" s="242"/>
      <c r="AP100" s="242"/>
      <c r="AQ100" s="242"/>
      <c r="AR100" s="242"/>
      <c r="AS100" s="242"/>
      <c r="AT100" s="242"/>
      <c r="AU100" s="242"/>
      <c r="AV100" s="242"/>
      <c r="AW100" s="241">
        <f>Ergebniseingabe!AW93</f>
        <v>2</v>
      </c>
      <c r="AX100" s="241"/>
      <c r="AY100" s="241"/>
      <c r="AZ100" s="241"/>
      <c r="BA100" s="241"/>
      <c r="BB100" s="32"/>
      <c r="BC100" s="32"/>
      <c r="BD100" s="32"/>
      <c r="BE100" s="33"/>
      <c r="BF100" s="33"/>
      <c r="BG100" s="33"/>
      <c r="BH100" s="34"/>
      <c r="BI100" s="34"/>
      <c r="BJ100" s="25"/>
      <c r="BK100" s="25"/>
      <c r="BL100" s="124"/>
      <c r="BM100" s="124"/>
      <c r="BN100" s="124"/>
      <c r="BO100" s="125"/>
      <c r="BP100" s="125"/>
      <c r="BQ100" s="125"/>
      <c r="BR100" s="34"/>
      <c r="BS100" s="34"/>
      <c r="BT100" s="34"/>
      <c r="BU100" s="34"/>
      <c r="BV100" s="34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</row>
    <row r="101" spans="2:125" ht="12.6" customHeight="1" thickBot="1" x14ac:dyDescent="0.3"/>
    <row r="102" spans="2:125" s="1" customFormat="1" ht="18" customHeight="1" thickBot="1" x14ac:dyDescent="0.3">
      <c r="C102" s="313" t="s">
        <v>11</v>
      </c>
      <c r="D102" s="314"/>
      <c r="E102" s="315" t="s">
        <v>50</v>
      </c>
      <c r="F102" s="316"/>
      <c r="G102" s="316"/>
      <c r="H102" s="316"/>
      <c r="I102" s="315" t="s">
        <v>25</v>
      </c>
      <c r="J102" s="316"/>
      <c r="K102" s="316"/>
      <c r="L102" s="316"/>
      <c r="M102" s="316"/>
      <c r="N102" s="316"/>
      <c r="O102" s="316"/>
      <c r="P102" s="316"/>
      <c r="Q102" s="316"/>
      <c r="R102" s="316"/>
      <c r="S102" s="316"/>
      <c r="T102" s="316"/>
      <c r="U102" s="316"/>
      <c r="V102" s="316"/>
      <c r="W102" s="316"/>
      <c r="X102" s="316"/>
      <c r="Y102" s="316"/>
      <c r="Z102" s="316"/>
      <c r="AA102" s="316"/>
      <c r="AB102" s="316"/>
      <c r="AC102" s="316"/>
      <c r="AD102" s="316"/>
      <c r="AE102" s="316"/>
      <c r="AF102" s="316"/>
      <c r="AG102" s="316"/>
      <c r="AH102" s="316"/>
      <c r="AI102" s="316"/>
      <c r="AJ102" s="316"/>
      <c r="AK102" s="316"/>
      <c r="AL102" s="316"/>
      <c r="AM102" s="316"/>
      <c r="AN102" s="316"/>
      <c r="AO102" s="316"/>
      <c r="AP102" s="316"/>
      <c r="AQ102" s="316"/>
      <c r="AR102" s="316"/>
      <c r="AS102" s="316"/>
      <c r="AT102" s="316"/>
      <c r="AU102" s="316"/>
      <c r="AV102" s="316"/>
      <c r="AW102" s="316"/>
      <c r="AX102" s="316"/>
      <c r="AY102" s="317"/>
      <c r="AZ102" s="315" t="s">
        <v>13</v>
      </c>
      <c r="BA102" s="316"/>
      <c r="BB102" s="316"/>
      <c r="BC102" s="316"/>
      <c r="BD102" s="316"/>
      <c r="BE102" s="315"/>
      <c r="BF102" s="316"/>
      <c r="BG102" s="316"/>
      <c r="BH102" s="360"/>
      <c r="BI102" s="2"/>
      <c r="BJ102" s="2"/>
      <c r="BK102" s="2"/>
      <c r="BL102" s="3"/>
      <c r="BM102" s="5"/>
      <c r="BN102" s="5"/>
      <c r="BO102" s="5"/>
      <c r="BP102" s="5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7"/>
      <c r="CI102" s="6"/>
      <c r="CJ102" s="6"/>
      <c r="CK102" s="80"/>
      <c r="CL102" s="81"/>
      <c r="CM102" s="81"/>
      <c r="CN102" s="81"/>
      <c r="CO102" s="81"/>
      <c r="CP102" s="81"/>
      <c r="CQ102" s="81"/>
      <c r="CR102" s="2"/>
      <c r="CS102" s="2"/>
      <c r="CT102" s="2"/>
      <c r="CU102" s="2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8"/>
    </row>
    <row r="103" spans="2:125" s="1" customFormat="1" ht="18" customHeight="1" x14ac:dyDescent="0.25">
      <c r="C103" s="309">
        <v>31</v>
      </c>
      <c r="D103" s="310"/>
      <c r="E103" s="318">
        <f>Ergebniseingabe!D96</f>
        <v>0.73819444444444382</v>
      </c>
      <c r="F103" s="318"/>
      <c r="G103" s="318"/>
      <c r="H103" s="318"/>
      <c r="I103" s="414" t="str">
        <f>Ergebniseingabe!H96</f>
        <v/>
      </c>
      <c r="J103" s="412"/>
      <c r="K103" s="412"/>
      <c r="L103" s="412"/>
      <c r="M103" s="412"/>
      <c r="N103" s="412"/>
      <c r="O103" s="412"/>
      <c r="P103" s="412"/>
      <c r="Q103" s="412"/>
      <c r="R103" s="412"/>
      <c r="S103" s="412"/>
      <c r="T103" s="412"/>
      <c r="U103" s="412"/>
      <c r="V103" s="412"/>
      <c r="W103" s="412"/>
      <c r="X103" s="412"/>
      <c r="Y103" s="412"/>
      <c r="Z103" s="412"/>
      <c r="AA103" s="412"/>
      <c r="AB103" s="412"/>
      <c r="AC103" s="412"/>
      <c r="AD103" s="71" t="s">
        <v>23</v>
      </c>
      <c r="AE103" s="412" t="str">
        <f>Ergebniseingabe!AD96</f>
        <v/>
      </c>
      <c r="AF103" s="412"/>
      <c r="AG103" s="412"/>
      <c r="AH103" s="412"/>
      <c r="AI103" s="412"/>
      <c r="AJ103" s="412"/>
      <c r="AK103" s="412"/>
      <c r="AL103" s="412"/>
      <c r="AM103" s="412"/>
      <c r="AN103" s="412"/>
      <c r="AO103" s="412"/>
      <c r="AP103" s="412"/>
      <c r="AQ103" s="412"/>
      <c r="AR103" s="412"/>
      <c r="AS103" s="412"/>
      <c r="AT103" s="412"/>
      <c r="AU103" s="412"/>
      <c r="AV103" s="412"/>
      <c r="AW103" s="412"/>
      <c r="AX103" s="412"/>
      <c r="AY103" s="413"/>
      <c r="AZ103" s="399" t="str">
        <f>IF(Ergebniseingabe!AY96="","",Ergebniseingabe!AY96)</f>
        <v/>
      </c>
      <c r="BA103" s="400"/>
      <c r="BB103" s="400"/>
      <c r="BC103" s="401" t="str">
        <f>IF(Ergebniseingabe!BB96="","",Ergebniseingabe!BB96)</f>
        <v/>
      </c>
      <c r="BD103" s="402"/>
      <c r="BE103" s="526" t="str">
        <f>IF(Ergebniseingabe!BD96="","",Ergebniseingabe!BD96)</f>
        <v/>
      </c>
      <c r="BF103" s="527"/>
      <c r="BG103" s="527"/>
      <c r="BH103" s="528"/>
      <c r="BI103" s="2"/>
      <c r="BJ103" s="2"/>
      <c r="BK103" s="2"/>
      <c r="BL103" s="3"/>
      <c r="BM103" s="5"/>
      <c r="BN103" s="5"/>
      <c r="BO103" s="5"/>
      <c r="BP103" s="5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7"/>
      <c r="CI103" s="6"/>
      <c r="CJ103" s="6"/>
      <c r="CK103" s="80"/>
      <c r="CL103" s="81"/>
      <c r="CM103" s="81"/>
      <c r="CN103" s="81"/>
      <c r="CO103" s="81"/>
      <c r="CP103" s="81"/>
      <c r="CQ103" s="81"/>
      <c r="CR103" s="2"/>
      <c r="CS103" s="2"/>
      <c r="CT103" s="2"/>
      <c r="CU103" s="2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8"/>
    </row>
    <row r="104" spans="2:125" s="1" customFormat="1" ht="12" customHeight="1" thickBot="1" x14ac:dyDescent="0.3">
      <c r="C104" s="311"/>
      <c r="D104" s="312"/>
      <c r="E104" s="319"/>
      <c r="F104" s="319"/>
      <c r="G104" s="319"/>
      <c r="H104" s="319"/>
      <c r="I104" s="198" t="s">
        <v>26</v>
      </c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72"/>
      <c r="AE104" s="199" t="s">
        <v>27</v>
      </c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199"/>
      <c r="AT104" s="199"/>
      <c r="AU104" s="199"/>
      <c r="AV104" s="199"/>
      <c r="AW104" s="199"/>
      <c r="AX104" s="199"/>
      <c r="AY104" s="211"/>
      <c r="AZ104" s="363"/>
      <c r="BA104" s="364"/>
      <c r="BB104" s="364"/>
      <c r="BC104" s="364"/>
      <c r="BD104" s="364"/>
      <c r="BE104" s="305"/>
      <c r="BF104" s="306"/>
      <c r="BG104" s="306"/>
      <c r="BH104" s="307"/>
      <c r="BI104" s="2"/>
      <c r="BJ104" s="2"/>
      <c r="BK104" s="2"/>
      <c r="BL104" s="3"/>
      <c r="BM104" s="5"/>
      <c r="BN104" s="5"/>
      <c r="BO104" s="5"/>
      <c r="BP104" s="5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7"/>
      <c r="CI104" s="7"/>
      <c r="CJ104" s="7"/>
      <c r="CK104" s="7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8"/>
    </row>
    <row r="105" spans="2:125" s="1" customFormat="1" ht="12" customHeight="1" x14ac:dyDescent="0.25">
      <c r="C105" s="66"/>
      <c r="D105" s="66"/>
      <c r="E105" s="73"/>
      <c r="F105" s="73"/>
      <c r="G105" s="73"/>
      <c r="H105" s="73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5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69"/>
      <c r="BA105" s="69"/>
      <c r="BB105" s="69"/>
      <c r="BC105" s="69"/>
      <c r="BD105" s="69"/>
      <c r="BE105" s="18"/>
      <c r="BF105" s="76"/>
      <c r="BG105" s="18"/>
      <c r="BH105" s="2"/>
      <c r="BI105" s="2"/>
      <c r="BJ105" s="2"/>
      <c r="BK105" s="2"/>
      <c r="BL105" s="3"/>
      <c r="BM105" s="5"/>
      <c r="BN105" s="5"/>
      <c r="BO105" s="5"/>
      <c r="BP105" s="5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7"/>
      <c r="CI105" s="7"/>
      <c r="CJ105" s="7"/>
      <c r="CK105" s="7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8"/>
    </row>
    <row r="106" spans="2:125" s="1" customFormat="1" ht="12.6" customHeight="1" thickBot="1" x14ac:dyDescent="0.3">
      <c r="BE106" s="18"/>
      <c r="BF106" s="76"/>
      <c r="BG106" s="18"/>
      <c r="BH106" s="2"/>
      <c r="BI106" s="2"/>
      <c r="BJ106" s="2"/>
      <c r="BK106" s="2"/>
      <c r="BL106" s="3"/>
      <c r="BM106" s="5"/>
      <c r="BN106" s="5"/>
      <c r="BO106" s="5"/>
      <c r="BP106" s="5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7"/>
      <c r="CI106" s="7"/>
      <c r="CJ106" s="7"/>
      <c r="CK106" s="7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8"/>
    </row>
    <row r="107" spans="2:125" s="1" customFormat="1" ht="18" customHeight="1" thickBot="1" x14ac:dyDescent="0.3">
      <c r="C107" s="313" t="s">
        <v>11</v>
      </c>
      <c r="D107" s="314"/>
      <c r="E107" s="315" t="s">
        <v>50</v>
      </c>
      <c r="F107" s="316"/>
      <c r="G107" s="316"/>
      <c r="H107" s="316"/>
      <c r="I107" s="315" t="s">
        <v>28</v>
      </c>
      <c r="J107" s="316"/>
      <c r="K107" s="316"/>
      <c r="L107" s="316"/>
      <c r="M107" s="316"/>
      <c r="N107" s="316"/>
      <c r="O107" s="316"/>
      <c r="P107" s="316"/>
      <c r="Q107" s="316"/>
      <c r="R107" s="316"/>
      <c r="S107" s="316"/>
      <c r="T107" s="316"/>
      <c r="U107" s="316"/>
      <c r="V107" s="316"/>
      <c r="W107" s="316"/>
      <c r="X107" s="316"/>
      <c r="Y107" s="316"/>
      <c r="Z107" s="316"/>
      <c r="AA107" s="316"/>
      <c r="AB107" s="316"/>
      <c r="AC107" s="316"/>
      <c r="AD107" s="316"/>
      <c r="AE107" s="316"/>
      <c r="AF107" s="316"/>
      <c r="AG107" s="316"/>
      <c r="AH107" s="316"/>
      <c r="AI107" s="316"/>
      <c r="AJ107" s="316"/>
      <c r="AK107" s="316"/>
      <c r="AL107" s="316"/>
      <c r="AM107" s="316"/>
      <c r="AN107" s="316"/>
      <c r="AO107" s="316"/>
      <c r="AP107" s="316"/>
      <c r="AQ107" s="316"/>
      <c r="AR107" s="316"/>
      <c r="AS107" s="316"/>
      <c r="AT107" s="316"/>
      <c r="AU107" s="316"/>
      <c r="AV107" s="316"/>
      <c r="AW107" s="316"/>
      <c r="AX107" s="316"/>
      <c r="AY107" s="317"/>
      <c r="AZ107" s="315" t="s">
        <v>13</v>
      </c>
      <c r="BA107" s="316"/>
      <c r="BB107" s="316"/>
      <c r="BC107" s="316"/>
      <c r="BD107" s="316"/>
      <c r="BE107" s="315"/>
      <c r="BF107" s="316"/>
      <c r="BG107" s="316"/>
      <c r="BH107" s="360"/>
      <c r="BI107" s="2"/>
      <c r="BJ107" s="2"/>
      <c r="BK107" s="2"/>
      <c r="BL107" s="3"/>
      <c r="BM107" s="5"/>
      <c r="BN107" s="5"/>
      <c r="BO107" s="5"/>
      <c r="BP107" s="5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7"/>
      <c r="CI107" s="7"/>
      <c r="CJ107" s="7"/>
      <c r="CK107" s="7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8"/>
    </row>
    <row r="108" spans="2:125" s="1" customFormat="1" ht="18" customHeight="1" x14ac:dyDescent="0.25">
      <c r="C108" s="309">
        <v>32</v>
      </c>
      <c r="D108" s="310"/>
      <c r="E108" s="290">
        <f>Ergebniseingabe!D101</f>
        <v>0.74861111111111045</v>
      </c>
      <c r="F108" s="291"/>
      <c r="G108" s="291"/>
      <c r="H108" s="292"/>
      <c r="I108" s="414" t="str">
        <f>Ergebniseingabe!H101</f>
        <v/>
      </c>
      <c r="J108" s="412"/>
      <c r="K108" s="412"/>
      <c r="L108" s="412"/>
      <c r="M108" s="412"/>
      <c r="N108" s="412"/>
      <c r="O108" s="412"/>
      <c r="P108" s="412"/>
      <c r="Q108" s="412"/>
      <c r="R108" s="412"/>
      <c r="S108" s="412"/>
      <c r="T108" s="412"/>
      <c r="U108" s="412"/>
      <c r="V108" s="412"/>
      <c r="W108" s="412"/>
      <c r="X108" s="412"/>
      <c r="Y108" s="412"/>
      <c r="Z108" s="412"/>
      <c r="AA108" s="412"/>
      <c r="AB108" s="412"/>
      <c r="AC108" s="412"/>
      <c r="AD108" s="71" t="s">
        <v>23</v>
      </c>
      <c r="AE108" s="412" t="str">
        <f>Ergebniseingabe!AD101</f>
        <v/>
      </c>
      <c r="AF108" s="412"/>
      <c r="AG108" s="412"/>
      <c r="AH108" s="412"/>
      <c r="AI108" s="412"/>
      <c r="AJ108" s="412"/>
      <c r="AK108" s="412"/>
      <c r="AL108" s="412"/>
      <c r="AM108" s="412"/>
      <c r="AN108" s="412"/>
      <c r="AO108" s="412"/>
      <c r="AP108" s="412"/>
      <c r="AQ108" s="412"/>
      <c r="AR108" s="412"/>
      <c r="AS108" s="412"/>
      <c r="AT108" s="412"/>
      <c r="AU108" s="412"/>
      <c r="AV108" s="412"/>
      <c r="AW108" s="412"/>
      <c r="AX108" s="412"/>
      <c r="AY108" s="413"/>
      <c r="AZ108" s="399" t="str">
        <f>IF(Ergebniseingabe!AY101="","",Ergebniseingabe!AY101)</f>
        <v/>
      </c>
      <c r="BA108" s="400"/>
      <c r="BB108" s="400"/>
      <c r="BC108" s="401" t="str">
        <f>IF(Ergebniseingabe!BB101="","",Ergebniseingabe!BB101)</f>
        <v/>
      </c>
      <c r="BD108" s="402"/>
      <c r="BE108" s="526" t="str">
        <f>IF(Ergebniseingabe!BD101="","",Ergebniseingabe!BD101)</f>
        <v/>
      </c>
      <c r="BF108" s="527"/>
      <c r="BG108" s="527"/>
      <c r="BH108" s="528"/>
      <c r="BI108" s="2"/>
      <c r="BJ108" s="2"/>
      <c r="BK108" s="2"/>
      <c r="BL108" s="3"/>
      <c r="BM108" s="5"/>
      <c r="BN108" s="5"/>
      <c r="BO108" s="5"/>
      <c r="BP108" s="5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7"/>
      <c r="CI108" s="7"/>
      <c r="CJ108" s="7"/>
      <c r="CK108" s="7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8"/>
    </row>
    <row r="109" spans="2:125" s="1" customFormat="1" ht="12" customHeight="1" thickBot="1" x14ac:dyDescent="0.3">
      <c r="C109" s="311"/>
      <c r="D109" s="312"/>
      <c r="E109" s="293"/>
      <c r="F109" s="294"/>
      <c r="G109" s="294"/>
      <c r="H109" s="295"/>
      <c r="I109" s="198" t="s">
        <v>29</v>
      </c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  <c r="W109" s="199"/>
      <c r="X109" s="199"/>
      <c r="Y109" s="199"/>
      <c r="Z109" s="199"/>
      <c r="AA109" s="199"/>
      <c r="AB109" s="199"/>
      <c r="AC109" s="199"/>
      <c r="AD109" s="72"/>
      <c r="AE109" s="199" t="s">
        <v>30</v>
      </c>
      <c r="AF109" s="199"/>
      <c r="AG109" s="199"/>
      <c r="AH109" s="199"/>
      <c r="AI109" s="199"/>
      <c r="AJ109" s="199"/>
      <c r="AK109" s="199"/>
      <c r="AL109" s="199"/>
      <c r="AM109" s="199"/>
      <c r="AN109" s="199"/>
      <c r="AO109" s="199"/>
      <c r="AP109" s="199"/>
      <c r="AQ109" s="199"/>
      <c r="AR109" s="199"/>
      <c r="AS109" s="199"/>
      <c r="AT109" s="199"/>
      <c r="AU109" s="199"/>
      <c r="AV109" s="199"/>
      <c r="AW109" s="199"/>
      <c r="AX109" s="199"/>
      <c r="AY109" s="211"/>
      <c r="AZ109" s="363"/>
      <c r="BA109" s="364"/>
      <c r="BB109" s="364"/>
      <c r="BC109" s="364"/>
      <c r="BD109" s="364"/>
      <c r="BE109" s="305"/>
      <c r="BF109" s="306"/>
      <c r="BG109" s="306"/>
      <c r="BH109" s="307"/>
      <c r="BI109" s="2"/>
      <c r="BJ109" s="2"/>
      <c r="BK109" s="2"/>
      <c r="BL109" s="3"/>
      <c r="BM109" s="5"/>
      <c r="BN109" s="5"/>
      <c r="BO109" s="5"/>
      <c r="BP109" s="5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7"/>
      <c r="CI109" s="7"/>
      <c r="CJ109" s="7"/>
      <c r="CK109" s="7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8"/>
    </row>
    <row r="110" spans="2:125" s="1" customFormat="1" ht="9.75" customHeight="1" x14ac:dyDescent="0.25">
      <c r="BE110" s="18"/>
      <c r="BF110" s="76"/>
      <c r="BG110" s="18"/>
      <c r="BH110" s="2"/>
      <c r="BI110" s="2"/>
      <c r="BJ110" s="2"/>
      <c r="BK110" s="2"/>
      <c r="BL110" s="3"/>
      <c r="BM110" s="5"/>
      <c r="BN110" s="5"/>
      <c r="BO110" s="5"/>
      <c r="BP110" s="5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7"/>
      <c r="CI110" s="6"/>
      <c r="CJ110" s="6"/>
      <c r="CK110" s="6"/>
      <c r="CL110" s="81"/>
      <c r="CM110" s="81"/>
      <c r="CN110" s="81"/>
      <c r="CO110" s="81"/>
      <c r="CP110" s="81"/>
      <c r="CQ110" s="81"/>
      <c r="CR110" s="2"/>
      <c r="CS110" s="2"/>
      <c r="CT110" s="2"/>
      <c r="CU110" s="2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8"/>
    </row>
    <row r="111" spans="2:125" s="1" customFormat="1" ht="9.75" customHeight="1" thickBot="1" x14ac:dyDescent="0.3">
      <c r="BE111" s="18"/>
      <c r="BF111" s="76"/>
      <c r="BG111" s="18"/>
      <c r="BH111" s="2"/>
      <c r="BI111" s="2"/>
      <c r="BJ111" s="2"/>
      <c r="BK111" s="2"/>
      <c r="BL111" s="3"/>
      <c r="BM111" s="5"/>
      <c r="BN111" s="5"/>
      <c r="BO111" s="5"/>
      <c r="BP111" s="5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7"/>
      <c r="CI111" s="7"/>
      <c r="CJ111" s="7"/>
      <c r="CK111" s="7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8"/>
    </row>
    <row r="112" spans="2:125" s="1" customFormat="1" ht="18" customHeight="1" thickBot="1" x14ac:dyDescent="0.3">
      <c r="C112" s="365" t="s">
        <v>11</v>
      </c>
      <c r="D112" s="366"/>
      <c r="E112" s="299" t="s">
        <v>50</v>
      </c>
      <c r="F112" s="300"/>
      <c r="G112" s="300"/>
      <c r="H112" s="300"/>
      <c r="I112" s="299" t="s">
        <v>31</v>
      </c>
      <c r="J112" s="300"/>
      <c r="K112" s="300"/>
      <c r="L112" s="300"/>
      <c r="M112" s="300"/>
      <c r="N112" s="300"/>
      <c r="O112" s="300"/>
      <c r="P112" s="300"/>
      <c r="Q112" s="300"/>
      <c r="R112" s="300"/>
      <c r="S112" s="300"/>
      <c r="T112" s="300"/>
      <c r="U112" s="300"/>
      <c r="V112" s="300"/>
      <c r="W112" s="300"/>
      <c r="X112" s="300"/>
      <c r="Y112" s="300"/>
      <c r="Z112" s="300"/>
      <c r="AA112" s="300"/>
      <c r="AB112" s="300"/>
      <c r="AC112" s="300"/>
      <c r="AD112" s="300"/>
      <c r="AE112" s="300"/>
      <c r="AF112" s="300"/>
      <c r="AG112" s="300"/>
      <c r="AH112" s="300"/>
      <c r="AI112" s="300"/>
      <c r="AJ112" s="300"/>
      <c r="AK112" s="300"/>
      <c r="AL112" s="300"/>
      <c r="AM112" s="300"/>
      <c r="AN112" s="300"/>
      <c r="AO112" s="300"/>
      <c r="AP112" s="300"/>
      <c r="AQ112" s="300"/>
      <c r="AR112" s="300"/>
      <c r="AS112" s="300"/>
      <c r="AT112" s="300"/>
      <c r="AU112" s="300"/>
      <c r="AV112" s="300"/>
      <c r="AW112" s="300"/>
      <c r="AX112" s="300"/>
      <c r="AY112" s="308"/>
      <c r="AZ112" s="299" t="s">
        <v>13</v>
      </c>
      <c r="BA112" s="300"/>
      <c r="BB112" s="300"/>
      <c r="BC112" s="300"/>
      <c r="BD112" s="300"/>
      <c r="BE112" s="299"/>
      <c r="BF112" s="300"/>
      <c r="BG112" s="300"/>
      <c r="BH112" s="304"/>
      <c r="BI112" s="2"/>
      <c r="BJ112" s="2"/>
      <c r="BK112" s="2"/>
      <c r="BL112" s="3"/>
      <c r="BM112" s="5"/>
      <c r="BN112" s="5"/>
      <c r="BO112" s="5"/>
      <c r="BP112" s="5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7"/>
      <c r="CI112" s="7"/>
      <c r="CJ112" s="7"/>
      <c r="CK112" s="7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8"/>
    </row>
    <row r="113" spans="2:125" s="1" customFormat="1" ht="18" customHeight="1" x14ac:dyDescent="0.25">
      <c r="C113" s="309">
        <v>33</v>
      </c>
      <c r="D113" s="310"/>
      <c r="E113" s="290">
        <f>Ergebniseingabe!D106</f>
        <v>0.75902777777777708</v>
      </c>
      <c r="F113" s="291"/>
      <c r="G113" s="291"/>
      <c r="H113" s="292"/>
      <c r="I113" s="414" t="str">
        <f>Ergebniseingabe!H106</f>
        <v xml:space="preserve"> </v>
      </c>
      <c r="J113" s="412"/>
      <c r="K113" s="412"/>
      <c r="L113" s="412"/>
      <c r="M113" s="412"/>
      <c r="N113" s="412"/>
      <c r="O113" s="412"/>
      <c r="P113" s="412"/>
      <c r="Q113" s="412"/>
      <c r="R113" s="412"/>
      <c r="S113" s="412"/>
      <c r="T113" s="412"/>
      <c r="U113" s="412"/>
      <c r="V113" s="412"/>
      <c r="W113" s="412"/>
      <c r="X113" s="412"/>
      <c r="Y113" s="412"/>
      <c r="Z113" s="412"/>
      <c r="AA113" s="412"/>
      <c r="AB113" s="412"/>
      <c r="AC113" s="412"/>
      <c r="AD113" s="71" t="s">
        <v>23</v>
      </c>
      <c r="AE113" s="412" t="str">
        <f>Ergebniseingabe!AD106</f>
        <v xml:space="preserve"> </v>
      </c>
      <c r="AF113" s="412"/>
      <c r="AG113" s="412"/>
      <c r="AH113" s="412"/>
      <c r="AI113" s="412"/>
      <c r="AJ113" s="412"/>
      <c r="AK113" s="412"/>
      <c r="AL113" s="412"/>
      <c r="AM113" s="412"/>
      <c r="AN113" s="412"/>
      <c r="AO113" s="412"/>
      <c r="AP113" s="412"/>
      <c r="AQ113" s="412"/>
      <c r="AR113" s="412"/>
      <c r="AS113" s="412"/>
      <c r="AT113" s="412"/>
      <c r="AU113" s="412"/>
      <c r="AV113" s="412"/>
      <c r="AW113" s="412"/>
      <c r="AX113" s="412"/>
      <c r="AY113" s="413"/>
      <c r="AZ113" s="399" t="str">
        <f>IF(Ergebniseingabe!AY106="","",Ergebniseingabe!AY106)</f>
        <v/>
      </c>
      <c r="BA113" s="400"/>
      <c r="BB113" s="400"/>
      <c r="BC113" s="401" t="str">
        <f>IF(Ergebniseingabe!BB106="","",Ergebniseingabe!BB106)</f>
        <v/>
      </c>
      <c r="BD113" s="402"/>
      <c r="BE113" s="526" t="str">
        <f>IF(Ergebniseingabe!BD106="","",Ergebniseingabe!BD106)</f>
        <v/>
      </c>
      <c r="BF113" s="527"/>
      <c r="BG113" s="527"/>
      <c r="BH113" s="528"/>
      <c r="BI113" s="2"/>
      <c r="BJ113" s="2"/>
      <c r="BK113" s="2"/>
      <c r="BL113" s="3"/>
      <c r="BM113" s="5"/>
      <c r="BN113" s="5"/>
      <c r="BO113" s="5"/>
      <c r="BP113" s="5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7"/>
      <c r="CI113" s="7"/>
      <c r="CJ113" s="7"/>
      <c r="CK113" s="7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8"/>
    </row>
    <row r="114" spans="2:125" s="1" customFormat="1" ht="12" customHeight="1" thickBot="1" x14ac:dyDescent="0.3">
      <c r="C114" s="311"/>
      <c r="D114" s="312"/>
      <c r="E114" s="293"/>
      <c r="F114" s="294"/>
      <c r="G114" s="294"/>
      <c r="H114" s="295"/>
      <c r="I114" s="198" t="s">
        <v>32</v>
      </c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72"/>
      <c r="AE114" s="199" t="s">
        <v>33</v>
      </c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199"/>
      <c r="AV114" s="199"/>
      <c r="AW114" s="199"/>
      <c r="AX114" s="199"/>
      <c r="AY114" s="211"/>
      <c r="AZ114" s="363"/>
      <c r="BA114" s="364"/>
      <c r="BB114" s="364"/>
      <c r="BC114" s="364"/>
      <c r="BD114" s="364"/>
      <c r="BE114" s="305"/>
      <c r="BF114" s="306"/>
      <c r="BG114" s="306"/>
      <c r="BH114" s="307"/>
      <c r="BI114" s="2"/>
      <c r="BJ114" s="2"/>
      <c r="BK114" s="2"/>
      <c r="BL114" s="3"/>
      <c r="BM114" s="5"/>
      <c r="BN114" s="5"/>
      <c r="BO114" s="5"/>
      <c r="BP114" s="5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7"/>
      <c r="CI114" s="7"/>
      <c r="CJ114" s="7"/>
      <c r="CK114" s="7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8"/>
    </row>
    <row r="115" spans="2:125" s="1" customFormat="1" ht="12" customHeight="1" x14ac:dyDescent="0.25">
      <c r="C115" s="66"/>
      <c r="D115" s="66"/>
      <c r="E115" s="73"/>
      <c r="F115" s="73"/>
      <c r="G115" s="73"/>
      <c r="H115" s="73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5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69"/>
      <c r="BA115" s="69"/>
      <c r="BB115" s="69"/>
      <c r="BC115" s="69"/>
      <c r="BD115" s="69"/>
      <c r="BE115" s="18"/>
      <c r="BF115" s="76"/>
      <c r="BG115" s="18"/>
      <c r="BH115" s="2"/>
      <c r="BI115" s="2"/>
      <c r="BJ115" s="2"/>
      <c r="BK115" s="2"/>
      <c r="BL115" s="3"/>
      <c r="BM115" s="5"/>
      <c r="BN115" s="5"/>
      <c r="BO115" s="5"/>
      <c r="BP115" s="5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7"/>
      <c r="CI115" s="7"/>
      <c r="CJ115" s="7"/>
      <c r="CK115" s="7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8"/>
    </row>
    <row r="116" spans="2:125" s="1" customFormat="1" ht="9.75" customHeight="1" thickBot="1" x14ac:dyDescent="0.3">
      <c r="BE116" s="18"/>
      <c r="BF116" s="76"/>
      <c r="BG116" s="18"/>
      <c r="BH116" s="2"/>
      <c r="BI116" s="2"/>
      <c r="BJ116" s="2"/>
      <c r="BK116" s="2"/>
      <c r="BL116" s="3"/>
      <c r="BM116" s="5"/>
      <c r="BN116" s="5"/>
      <c r="BO116" s="5"/>
      <c r="BP116" s="5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7"/>
      <c r="CI116" s="7"/>
      <c r="CJ116" s="7"/>
      <c r="CK116" s="7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8"/>
    </row>
    <row r="117" spans="2:125" s="1" customFormat="1" ht="18" customHeight="1" thickBot="1" x14ac:dyDescent="0.3">
      <c r="C117" s="361" t="s">
        <v>11</v>
      </c>
      <c r="D117" s="362"/>
      <c r="E117" s="296" t="s">
        <v>50</v>
      </c>
      <c r="F117" s="297"/>
      <c r="G117" s="297"/>
      <c r="H117" s="297"/>
      <c r="I117" s="296" t="s">
        <v>34</v>
      </c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8"/>
      <c r="AZ117" s="296" t="s">
        <v>13</v>
      </c>
      <c r="BA117" s="297"/>
      <c r="BB117" s="297"/>
      <c r="BC117" s="297"/>
      <c r="BD117" s="297"/>
      <c r="BE117" s="296"/>
      <c r="BF117" s="297"/>
      <c r="BG117" s="297"/>
      <c r="BH117" s="370"/>
      <c r="BI117" s="2"/>
      <c r="BJ117" s="2"/>
      <c r="BK117" s="2"/>
      <c r="BL117" s="3"/>
      <c r="BM117" s="5"/>
      <c r="BN117" s="5"/>
      <c r="BO117" s="5"/>
      <c r="BP117" s="5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7"/>
      <c r="CI117" s="7"/>
      <c r="CJ117" s="7"/>
      <c r="CK117" s="7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8"/>
    </row>
    <row r="118" spans="2:125" s="1" customFormat="1" ht="18" customHeight="1" x14ac:dyDescent="0.25">
      <c r="C118" s="309">
        <v>34</v>
      </c>
      <c r="D118" s="310"/>
      <c r="E118" s="290">
        <f>Ergebniseingabe!D111</f>
        <v>0.76944444444444371</v>
      </c>
      <c r="F118" s="291"/>
      <c r="G118" s="291"/>
      <c r="H118" s="292"/>
      <c r="I118" s="414" t="str">
        <f>Ergebniseingabe!H111</f>
        <v xml:space="preserve"> </v>
      </c>
      <c r="J118" s="412"/>
      <c r="K118" s="412"/>
      <c r="L118" s="412"/>
      <c r="M118" s="412"/>
      <c r="N118" s="412"/>
      <c r="O118" s="412"/>
      <c r="P118" s="412"/>
      <c r="Q118" s="412"/>
      <c r="R118" s="412"/>
      <c r="S118" s="412"/>
      <c r="T118" s="412"/>
      <c r="U118" s="412"/>
      <c r="V118" s="412"/>
      <c r="W118" s="412"/>
      <c r="X118" s="412"/>
      <c r="Y118" s="412"/>
      <c r="Z118" s="412"/>
      <c r="AA118" s="412"/>
      <c r="AB118" s="412"/>
      <c r="AC118" s="412"/>
      <c r="AD118" s="71" t="s">
        <v>23</v>
      </c>
      <c r="AE118" s="412" t="str">
        <f>Ergebniseingabe!AD111</f>
        <v xml:space="preserve"> </v>
      </c>
      <c r="AF118" s="412"/>
      <c r="AG118" s="412"/>
      <c r="AH118" s="412"/>
      <c r="AI118" s="412"/>
      <c r="AJ118" s="412"/>
      <c r="AK118" s="412"/>
      <c r="AL118" s="412"/>
      <c r="AM118" s="412"/>
      <c r="AN118" s="412"/>
      <c r="AO118" s="412"/>
      <c r="AP118" s="412"/>
      <c r="AQ118" s="412"/>
      <c r="AR118" s="412"/>
      <c r="AS118" s="412"/>
      <c r="AT118" s="412"/>
      <c r="AU118" s="412"/>
      <c r="AV118" s="412"/>
      <c r="AW118" s="412"/>
      <c r="AX118" s="412"/>
      <c r="AY118" s="413"/>
      <c r="AZ118" s="399" t="str">
        <f>IF(Ergebniseingabe!AY111="","",Ergebniseingabe!AY111)</f>
        <v/>
      </c>
      <c r="BA118" s="400"/>
      <c r="BB118" s="400"/>
      <c r="BC118" s="401" t="str">
        <f>IF(Ergebniseingabe!BB111="","",Ergebniseingabe!BB111)</f>
        <v/>
      </c>
      <c r="BD118" s="402"/>
      <c r="BE118" s="526" t="str">
        <f>IF(Ergebniseingabe!BD111="","",Ergebniseingabe!BD111)</f>
        <v/>
      </c>
      <c r="BF118" s="527"/>
      <c r="BG118" s="527"/>
      <c r="BH118" s="528"/>
      <c r="BI118" s="2"/>
      <c r="BJ118" s="2"/>
      <c r="BK118" s="2"/>
      <c r="BL118" s="3"/>
      <c r="BM118" s="5"/>
      <c r="BN118" s="5"/>
      <c r="BO118" s="5"/>
      <c r="BP118" s="5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7"/>
      <c r="CI118" s="7"/>
      <c r="CJ118" s="7"/>
      <c r="CK118" s="7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8"/>
    </row>
    <row r="119" spans="2:125" s="1" customFormat="1" ht="12" customHeight="1" thickBot="1" x14ac:dyDescent="0.3">
      <c r="C119" s="311"/>
      <c r="D119" s="312"/>
      <c r="E119" s="293"/>
      <c r="F119" s="294"/>
      <c r="G119" s="294"/>
      <c r="H119" s="295"/>
      <c r="I119" s="198" t="s">
        <v>35</v>
      </c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72"/>
      <c r="AE119" s="199" t="s">
        <v>36</v>
      </c>
      <c r="AF119" s="199"/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199"/>
      <c r="AQ119" s="199"/>
      <c r="AR119" s="199"/>
      <c r="AS119" s="199"/>
      <c r="AT119" s="199"/>
      <c r="AU119" s="199"/>
      <c r="AV119" s="199"/>
      <c r="AW119" s="199"/>
      <c r="AX119" s="199"/>
      <c r="AY119" s="211"/>
      <c r="AZ119" s="363"/>
      <c r="BA119" s="364"/>
      <c r="BB119" s="364"/>
      <c r="BC119" s="364"/>
      <c r="BD119" s="364"/>
      <c r="BE119" s="305"/>
      <c r="BF119" s="306"/>
      <c r="BG119" s="306"/>
      <c r="BH119" s="307"/>
      <c r="BI119" s="2"/>
      <c r="BJ119" s="2"/>
      <c r="BK119" s="2"/>
      <c r="BL119" s="3"/>
      <c r="BM119" s="5"/>
      <c r="BN119" s="5"/>
      <c r="BO119" s="5"/>
      <c r="BP119" s="5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7"/>
      <c r="CI119" s="7"/>
      <c r="CJ119" s="7"/>
      <c r="CK119" s="7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8"/>
    </row>
    <row r="120" spans="2:125" x14ac:dyDescent="0.25">
      <c r="BD120" s="1"/>
      <c r="BE120" s="1"/>
      <c r="BF120" s="1"/>
      <c r="BG120" s="1"/>
      <c r="BH120" s="1"/>
      <c r="BI120" s="2"/>
      <c r="BJ120" s="2"/>
      <c r="BK120" s="2"/>
      <c r="BL120" s="2"/>
      <c r="BM120" s="3"/>
      <c r="BN120" s="3"/>
      <c r="BO120" s="5"/>
      <c r="BP120" s="5"/>
      <c r="BQ120" s="5"/>
      <c r="BR120" s="6"/>
      <c r="BS120" s="6"/>
      <c r="BT120" s="6"/>
      <c r="BW120" s="5"/>
      <c r="BX120" s="5"/>
      <c r="BY120" s="5"/>
      <c r="CE120" s="6"/>
      <c r="CF120" s="6"/>
      <c r="CG120" s="6"/>
      <c r="CH120" s="6"/>
      <c r="CI120" s="6"/>
      <c r="CJ120" s="7"/>
      <c r="CK120" s="7"/>
      <c r="CL120" s="7"/>
      <c r="CM120" s="7"/>
      <c r="CS120" s="2"/>
      <c r="CT120" s="2"/>
      <c r="CU120" s="2"/>
      <c r="CV120" s="2"/>
      <c r="CW120" s="2"/>
    </row>
    <row r="121" spans="2:125" x14ac:dyDescent="0.25">
      <c r="B121" s="36" t="s">
        <v>37</v>
      </c>
      <c r="BD121" s="1"/>
      <c r="BE121" s="1"/>
      <c r="BF121" s="1"/>
      <c r="BG121" s="1"/>
      <c r="BH121" s="1"/>
      <c r="BI121" s="2"/>
      <c r="BJ121" s="2"/>
      <c r="BK121" s="2"/>
      <c r="BL121" s="2"/>
      <c r="BM121" s="3"/>
      <c r="BN121" s="3"/>
      <c r="BO121" s="3"/>
      <c r="BP121" s="3"/>
      <c r="BQ121" s="3"/>
      <c r="BR121" s="2"/>
      <c r="BS121" s="2"/>
      <c r="BT121" s="2"/>
      <c r="BU121" s="2"/>
      <c r="BV121" s="2"/>
      <c r="BW121" s="3"/>
      <c r="BX121" s="3"/>
      <c r="BY121" s="3"/>
      <c r="BZ121" s="2"/>
      <c r="CA121" s="2"/>
      <c r="CB121" s="2"/>
      <c r="CC121" s="2"/>
      <c r="CD121" s="2"/>
      <c r="CE121" s="2"/>
      <c r="CF121" s="2"/>
      <c r="CG121" s="2"/>
      <c r="CH121" s="2"/>
      <c r="CJ121" s="7"/>
      <c r="CK121" s="7"/>
      <c r="CL121" s="7"/>
      <c r="CM121" s="7"/>
      <c r="CS121" s="2"/>
      <c r="CT121" s="2"/>
      <c r="CU121" s="2"/>
      <c r="CV121" s="2"/>
      <c r="CW121" s="2"/>
    </row>
    <row r="122" spans="2:125" ht="13.8" thickBot="1" x14ac:dyDescent="0.3">
      <c r="BD122" s="1"/>
      <c r="BE122" s="1"/>
      <c r="BF122" s="1"/>
      <c r="BG122" s="1"/>
      <c r="BH122" s="1"/>
      <c r="BI122" s="2"/>
      <c r="BJ122" s="2"/>
      <c r="BK122" s="2"/>
      <c r="BL122" s="2"/>
      <c r="BM122" s="3"/>
      <c r="BN122" s="3"/>
      <c r="BO122" s="5"/>
      <c r="BP122" s="5"/>
      <c r="BQ122" s="5"/>
      <c r="BR122" s="6"/>
      <c r="BS122" s="6"/>
      <c r="BT122" s="6"/>
      <c r="BW122" s="5"/>
      <c r="BX122" s="5"/>
      <c r="BY122" s="5"/>
      <c r="CE122" s="6"/>
      <c r="CF122" s="6"/>
      <c r="CG122" s="6"/>
      <c r="CH122" s="6"/>
      <c r="CI122" s="6"/>
      <c r="CJ122" s="7"/>
      <c r="CK122" s="7"/>
      <c r="CL122" s="7"/>
      <c r="CM122" s="7"/>
      <c r="CS122" s="2"/>
      <c r="CT122" s="2"/>
      <c r="CU122" s="2"/>
      <c r="CV122" s="2"/>
      <c r="CW122" s="2"/>
    </row>
    <row r="123" spans="2:125" ht="18" customHeight="1" x14ac:dyDescent="0.25">
      <c r="I123" s="284" t="s">
        <v>38</v>
      </c>
      <c r="J123" s="285"/>
      <c r="K123" s="468" t="str">
        <f>Ergebniseingabe!K116</f>
        <v xml:space="preserve"> </v>
      </c>
      <c r="L123" s="469"/>
      <c r="M123" s="469"/>
      <c r="N123" s="469"/>
      <c r="O123" s="469"/>
      <c r="P123" s="469"/>
      <c r="Q123" s="469"/>
      <c r="R123" s="469"/>
      <c r="S123" s="469"/>
      <c r="T123" s="469"/>
      <c r="U123" s="469"/>
      <c r="V123" s="469"/>
      <c r="W123" s="469"/>
      <c r="X123" s="469"/>
      <c r="Y123" s="469"/>
      <c r="Z123" s="469"/>
      <c r="AA123" s="469"/>
      <c r="AB123" s="469"/>
      <c r="AC123" s="469"/>
      <c r="AD123" s="469"/>
      <c r="AE123" s="469"/>
      <c r="AF123" s="470"/>
      <c r="BB123" s="2"/>
      <c r="BC123" s="2"/>
      <c r="BG123" s="3"/>
      <c r="BH123" s="3"/>
      <c r="BJ123" s="5"/>
      <c r="BK123" s="5"/>
      <c r="BQ123" s="5"/>
      <c r="BT123" s="6"/>
      <c r="CC123" s="7"/>
      <c r="CD123" s="7"/>
      <c r="CG123" s="2"/>
      <c r="CH123" s="2"/>
      <c r="CQ123" s="8"/>
      <c r="CR123" s="8"/>
    </row>
    <row r="124" spans="2:125" ht="18" customHeight="1" x14ac:dyDescent="0.25">
      <c r="I124" s="282" t="s">
        <v>39</v>
      </c>
      <c r="J124" s="283"/>
      <c r="K124" s="465" t="str">
        <f>Ergebniseingabe!K117</f>
        <v xml:space="preserve"> </v>
      </c>
      <c r="L124" s="466"/>
      <c r="M124" s="466"/>
      <c r="N124" s="466"/>
      <c r="O124" s="466"/>
      <c r="P124" s="466"/>
      <c r="Q124" s="466"/>
      <c r="R124" s="466"/>
      <c r="S124" s="466"/>
      <c r="T124" s="466"/>
      <c r="U124" s="466"/>
      <c r="V124" s="466"/>
      <c r="W124" s="466"/>
      <c r="X124" s="466"/>
      <c r="Y124" s="466"/>
      <c r="Z124" s="466"/>
      <c r="AA124" s="466"/>
      <c r="AB124" s="466"/>
      <c r="AC124" s="466"/>
      <c r="AD124" s="466"/>
      <c r="AE124" s="466"/>
      <c r="AF124" s="467"/>
      <c r="BB124" s="2"/>
      <c r="BC124" s="2"/>
      <c r="BG124" s="3"/>
      <c r="BH124" s="3"/>
      <c r="BJ124" s="5"/>
      <c r="BK124" s="5"/>
      <c r="BQ124" s="5"/>
      <c r="BT124" s="6"/>
      <c r="CC124" s="7"/>
      <c r="CD124" s="7"/>
      <c r="CG124" s="2"/>
      <c r="CH124" s="2"/>
      <c r="CQ124" s="8"/>
      <c r="CR124" s="8"/>
    </row>
    <row r="125" spans="2:125" ht="18" customHeight="1" x14ac:dyDescent="0.25">
      <c r="I125" s="282" t="s">
        <v>40</v>
      </c>
      <c r="J125" s="283"/>
      <c r="K125" s="465" t="str">
        <f>Ergebniseingabe!K118</f>
        <v xml:space="preserve"> </v>
      </c>
      <c r="L125" s="466"/>
      <c r="M125" s="466"/>
      <c r="N125" s="466"/>
      <c r="O125" s="466"/>
      <c r="P125" s="466"/>
      <c r="Q125" s="466"/>
      <c r="R125" s="466"/>
      <c r="S125" s="466"/>
      <c r="T125" s="466"/>
      <c r="U125" s="466"/>
      <c r="V125" s="466"/>
      <c r="W125" s="466"/>
      <c r="X125" s="466"/>
      <c r="Y125" s="466"/>
      <c r="Z125" s="466"/>
      <c r="AA125" s="466"/>
      <c r="AB125" s="466"/>
      <c r="AC125" s="466"/>
      <c r="AD125" s="466"/>
      <c r="AE125" s="466"/>
      <c r="AF125" s="467"/>
      <c r="BB125" s="2"/>
      <c r="BC125" s="2"/>
      <c r="BG125" s="3"/>
      <c r="BH125" s="3"/>
      <c r="BJ125" s="5"/>
      <c r="BK125" s="5"/>
      <c r="BQ125" s="5"/>
      <c r="BT125" s="6"/>
      <c r="CC125" s="7"/>
      <c r="CD125" s="7"/>
      <c r="CG125" s="2"/>
      <c r="CH125" s="2"/>
      <c r="CQ125" s="8"/>
      <c r="CR125" s="8"/>
    </row>
    <row r="126" spans="2:125" ht="18" customHeight="1" thickBot="1" x14ac:dyDescent="0.3">
      <c r="I126" s="280" t="s">
        <v>41</v>
      </c>
      <c r="J126" s="281"/>
      <c r="K126" s="462" t="str">
        <f>Ergebniseingabe!K119</f>
        <v xml:space="preserve"> </v>
      </c>
      <c r="L126" s="463"/>
      <c r="M126" s="463"/>
      <c r="N126" s="463"/>
      <c r="O126" s="463"/>
      <c r="P126" s="463"/>
      <c r="Q126" s="463"/>
      <c r="R126" s="463"/>
      <c r="S126" s="463"/>
      <c r="T126" s="463"/>
      <c r="U126" s="463"/>
      <c r="V126" s="463"/>
      <c r="W126" s="463"/>
      <c r="X126" s="463"/>
      <c r="Y126" s="463"/>
      <c r="Z126" s="463"/>
      <c r="AA126" s="463"/>
      <c r="AB126" s="463"/>
      <c r="AC126" s="463"/>
      <c r="AD126" s="463"/>
      <c r="AE126" s="463"/>
      <c r="AF126" s="464"/>
      <c r="BB126" s="2"/>
      <c r="BC126" s="2"/>
      <c r="BG126" s="3"/>
      <c r="BH126" s="3"/>
      <c r="BJ126" s="5"/>
      <c r="BK126" s="5"/>
      <c r="BQ126" s="5"/>
      <c r="BT126" s="6"/>
      <c r="CC126" s="7"/>
      <c r="CD126" s="7"/>
      <c r="CG126" s="2"/>
      <c r="CH126" s="2"/>
      <c r="CQ126" s="8"/>
      <c r="CR126" s="8"/>
    </row>
    <row r="127" spans="2:125" x14ac:dyDescent="0.25"/>
    <row r="128" spans="2:125" hidden="1" x14ac:dyDescent="0.25"/>
    <row r="129" spans="16:86" s="3" customFormat="1" hidden="1" x14ac:dyDescent="0.25"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112"/>
      <c r="CF129" s="112"/>
      <c r="CG129" s="112"/>
      <c r="CH129" s="112"/>
    </row>
    <row r="130" spans="16:86" s="117" customFormat="1" hidden="1" x14ac:dyDescent="0.25">
      <c r="P130" s="113"/>
      <c r="Q130" s="113">
        <v>1</v>
      </c>
      <c r="R130" s="113">
        <v>2</v>
      </c>
      <c r="S130" s="113">
        <v>3</v>
      </c>
      <c r="T130" s="114">
        <v>4</v>
      </c>
      <c r="U130" s="114">
        <v>5</v>
      </c>
      <c r="V130" s="114">
        <v>6</v>
      </c>
      <c r="W130" s="114">
        <v>7</v>
      </c>
      <c r="X130" s="114">
        <v>8</v>
      </c>
      <c r="Y130" s="114">
        <v>9</v>
      </c>
      <c r="Z130" s="115">
        <v>10</v>
      </c>
      <c r="AA130" s="116">
        <v>11</v>
      </c>
      <c r="AB130" s="114">
        <v>12</v>
      </c>
      <c r="AC130" s="114">
        <v>13</v>
      </c>
      <c r="AD130" s="82"/>
      <c r="BL130" s="118"/>
      <c r="BM130" s="118"/>
      <c r="BN130" s="118"/>
      <c r="BO130" s="118"/>
      <c r="BP130" s="118"/>
      <c r="BQ130" s="118"/>
      <c r="BR130" s="118"/>
      <c r="BS130" s="118"/>
      <c r="BT130" s="118"/>
      <c r="BU130" s="118"/>
      <c r="BV130" s="118"/>
      <c r="BW130" s="118"/>
      <c r="BX130" s="118"/>
      <c r="BY130" s="118"/>
      <c r="BZ130" s="118"/>
      <c r="CA130" s="118"/>
      <c r="CB130" s="118"/>
      <c r="CC130" s="118"/>
      <c r="CD130" s="118"/>
      <c r="CE130" s="119"/>
      <c r="CF130" s="119"/>
      <c r="CG130" s="119"/>
      <c r="CH130" s="119"/>
    </row>
    <row r="131" spans="16:86" s="120" customFormat="1" hidden="1" x14ac:dyDescent="0.25"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J131" s="117"/>
      <c r="AK131" s="117"/>
      <c r="AL131" s="117"/>
      <c r="AM131" s="117"/>
      <c r="AN131" s="117"/>
      <c r="AO131" s="117"/>
      <c r="AP131" s="117"/>
      <c r="AQ131" s="117"/>
      <c r="AR131" s="117"/>
      <c r="AS131" s="117"/>
      <c r="AT131" s="117"/>
      <c r="AU131" s="117"/>
      <c r="AV131" s="117"/>
      <c r="AW131" s="117"/>
      <c r="BL131" s="121"/>
      <c r="BM131" s="121"/>
      <c r="BN131" s="121"/>
      <c r="BO131" s="121"/>
      <c r="BP131" s="121"/>
      <c r="BQ131" s="121"/>
      <c r="BR131" s="121"/>
      <c r="BS131" s="121"/>
      <c r="BT131" s="121"/>
      <c r="BU131" s="121"/>
      <c r="BV131" s="121"/>
      <c r="BW131" s="121"/>
      <c r="BX131" s="121"/>
      <c r="BY131" s="121"/>
      <c r="BZ131" s="121"/>
      <c r="CA131" s="121"/>
      <c r="CB131" s="121"/>
      <c r="CC131" s="121"/>
      <c r="CD131" s="121"/>
      <c r="CE131" s="122"/>
      <c r="CF131" s="122"/>
      <c r="CG131" s="122"/>
      <c r="CH131" s="122"/>
    </row>
    <row r="132" spans="16:86" hidden="1" x14ac:dyDescent="0.25"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20"/>
      <c r="AV132" s="120"/>
      <c r="AW132" s="120"/>
    </row>
  </sheetData>
  <sheetProtection sheet="1" scenarios="1" selectLockedCells="1"/>
  <mergeCells count="576">
    <mergeCell ref="BE119:BH119"/>
    <mergeCell ref="BE118:BH118"/>
    <mergeCell ref="BE117:BH117"/>
    <mergeCell ref="BE114:BH114"/>
    <mergeCell ref="BG95:BH95"/>
    <mergeCell ref="BJ95:BK95"/>
    <mergeCell ref="BE104:BH104"/>
    <mergeCell ref="BE103:BH103"/>
    <mergeCell ref="BE102:BH102"/>
    <mergeCell ref="BE113:BH113"/>
    <mergeCell ref="BE112:BH112"/>
    <mergeCell ref="BE109:BH109"/>
    <mergeCell ref="BE108:BH108"/>
    <mergeCell ref="BE107:BH107"/>
    <mergeCell ref="J95:K95"/>
    <mergeCell ref="L95:AF95"/>
    <mergeCell ref="AG95:AI95"/>
    <mergeCell ref="AJ95:AL95"/>
    <mergeCell ref="BL95:BN95"/>
    <mergeCell ref="BO95:BQ95"/>
    <mergeCell ref="AY95:AZ95"/>
    <mergeCell ref="BA95:BB95"/>
    <mergeCell ref="BC95:BD95"/>
    <mergeCell ref="BE95:BF95"/>
    <mergeCell ref="BJ94:BK94"/>
    <mergeCell ref="BL94:BN94"/>
    <mergeCell ref="BO94:BQ94"/>
    <mergeCell ref="AY94:AZ94"/>
    <mergeCell ref="BA94:BB94"/>
    <mergeCell ref="BC94:BD94"/>
    <mergeCell ref="BE94:BF94"/>
    <mergeCell ref="AM95:AO95"/>
    <mergeCell ref="AP95:AR95"/>
    <mergeCell ref="AS95:AU95"/>
    <mergeCell ref="AV95:AX95"/>
    <mergeCell ref="AM94:AO94"/>
    <mergeCell ref="AP94:AR94"/>
    <mergeCell ref="AS94:AU94"/>
    <mergeCell ref="AV94:AX94"/>
    <mergeCell ref="J94:K94"/>
    <mergeCell ref="L94:AF94"/>
    <mergeCell ref="AG94:AI94"/>
    <mergeCell ref="AJ94:AL94"/>
    <mergeCell ref="BG94:BH94"/>
    <mergeCell ref="J93:K93"/>
    <mergeCell ref="L93:AF93"/>
    <mergeCell ref="AG93:AI93"/>
    <mergeCell ref="AJ93:AL93"/>
    <mergeCell ref="BG93:BH93"/>
    <mergeCell ref="BJ93:BK93"/>
    <mergeCell ref="BL93:BN93"/>
    <mergeCell ref="BO93:BQ93"/>
    <mergeCell ref="AY93:AZ93"/>
    <mergeCell ref="BA93:BB93"/>
    <mergeCell ref="BC93:BD93"/>
    <mergeCell ref="BE93:BF93"/>
    <mergeCell ref="BJ92:BK92"/>
    <mergeCell ref="BL92:BN92"/>
    <mergeCell ref="BO92:BQ92"/>
    <mergeCell ref="AY92:AZ92"/>
    <mergeCell ref="BA92:BB92"/>
    <mergeCell ref="BC92:BD92"/>
    <mergeCell ref="BE92:BF92"/>
    <mergeCell ref="AM93:AO93"/>
    <mergeCell ref="AP93:AR93"/>
    <mergeCell ref="AS93:AU93"/>
    <mergeCell ref="AV93:AX93"/>
    <mergeCell ref="AM92:AO92"/>
    <mergeCell ref="AP92:AR92"/>
    <mergeCell ref="AS92:AU92"/>
    <mergeCell ref="AV92:AX92"/>
    <mergeCell ref="J92:K92"/>
    <mergeCell ref="L92:AF92"/>
    <mergeCell ref="AG92:AI92"/>
    <mergeCell ref="AJ92:AL92"/>
    <mergeCell ref="BG92:BH92"/>
    <mergeCell ref="AJ91:AL91"/>
    <mergeCell ref="BG91:BH91"/>
    <mergeCell ref="BJ91:BK91"/>
    <mergeCell ref="BL91:BN91"/>
    <mergeCell ref="BO91:BQ91"/>
    <mergeCell ref="AY91:AZ91"/>
    <mergeCell ref="BA91:BB91"/>
    <mergeCell ref="BC91:BD91"/>
    <mergeCell ref="BE91:BF91"/>
    <mergeCell ref="BL89:BN89"/>
    <mergeCell ref="BO89:BQ89"/>
    <mergeCell ref="J90:K90"/>
    <mergeCell ref="L90:AF90"/>
    <mergeCell ref="AG90:AI90"/>
    <mergeCell ref="AJ90:AL90"/>
    <mergeCell ref="AM90:AO90"/>
    <mergeCell ref="AP90:AR90"/>
    <mergeCell ref="AS90:AU90"/>
    <mergeCell ref="BG90:BH90"/>
    <mergeCell ref="BJ90:BK90"/>
    <mergeCell ref="BL90:BN90"/>
    <mergeCell ref="BO90:BQ90"/>
    <mergeCell ref="AV90:AX90"/>
    <mergeCell ref="AY90:AZ90"/>
    <mergeCell ref="BA90:BB90"/>
    <mergeCell ref="BC90:BD90"/>
    <mergeCell ref="AV82:AX89"/>
    <mergeCell ref="AY79:AZ79"/>
    <mergeCell ref="J89:AF89"/>
    <mergeCell ref="AY89:AZ89"/>
    <mergeCell ref="BA89:BB89"/>
    <mergeCell ref="F89:H89"/>
    <mergeCell ref="B89:E89"/>
    <mergeCell ref="BJ79:BK79"/>
    <mergeCell ref="BG89:BK89"/>
    <mergeCell ref="BG79:BH79"/>
    <mergeCell ref="BC79:BD79"/>
    <mergeCell ref="BE79:BF79"/>
    <mergeCell ref="BO78:BQ78"/>
    <mergeCell ref="J79:K79"/>
    <mergeCell ref="L79:AF79"/>
    <mergeCell ref="AG79:AI79"/>
    <mergeCell ref="AJ79:AL79"/>
    <mergeCell ref="AM79:AO79"/>
    <mergeCell ref="AP79:AR79"/>
    <mergeCell ref="AS79:AU79"/>
    <mergeCell ref="AV79:AX79"/>
    <mergeCell ref="BA79:BB79"/>
    <mergeCell ref="BL79:BN79"/>
    <mergeCell ref="BO79:BQ79"/>
    <mergeCell ref="BL78:BN78"/>
    <mergeCell ref="AV78:AX78"/>
    <mergeCell ref="AY78:AZ78"/>
    <mergeCell ref="BA78:BB78"/>
    <mergeCell ref="BC78:BD78"/>
    <mergeCell ref="BJ77:BK77"/>
    <mergeCell ref="BL77:BN77"/>
    <mergeCell ref="BC77:BD77"/>
    <mergeCell ref="BE77:BF77"/>
    <mergeCell ref="BE78:BF78"/>
    <mergeCell ref="BG78:BH78"/>
    <mergeCell ref="BJ78:BK78"/>
    <mergeCell ref="BL75:BN75"/>
    <mergeCell ref="BO75:BQ75"/>
    <mergeCell ref="BG75:BH75"/>
    <mergeCell ref="BJ75:BK75"/>
    <mergeCell ref="BL76:BN76"/>
    <mergeCell ref="BO76:BQ76"/>
    <mergeCell ref="J77:K77"/>
    <mergeCell ref="L77:AF77"/>
    <mergeCell ref="AG77:AI77"/>
    <mergeCell ref="AJ77:AL77"/>
    <mergeCell ref="AM77:AO77"/>
    <mergeCell ref="AP77:AR77"/>
    <mergeCell ref="AS77:AU77"/>
    <mergeCell ref="AV77:AX77"/>
    <mergeCell ref="BO77:BQ77"/>
    <mergeCell ref="AY77:AZ77"/>
    <mergeCell ref="BA77:BB77"/>
    <mergeCell ref="BE75:BF75"/>
    <mergeCell ref="J76:K76"/>
    <mergeCell ref="L76:AF76"/>
    <mergeCell ref="AG76:AI76"/>
    <mergeCell ref="AJ76:AL76"/>
    <mergeCell ref="AM76:AO76"/>
    <mergeCell ref="AP76:AR76"/>
    <mergeCell ref="AY76:AZ76"/>
    <mergeCell ref="BA76:BB76"/>
    <mergeCell ref="BC76:BD76"/>
    <mergeCell ref="BE76:BF76"/>
    <mergeCell ref="BE74:BF74"/>
    <mergeCell ref="BL73:BN73"/>
    <mergeCell ref="BO73:BQ73"/>
    <mergeCell ref="BJ74:BK74"/>
    <mergeCell ref="BG73:BK73"/>
    <mergeCell ref="BE73:BF73"/>
    <mergeCell ref="BG74:BH74"/>
    <mergeCell ref="BL74:BN74"/>
    <mergeCell ref="BO74:BQ74"/>
    <mergeCell ref="B2:AU2"/>
    <mergeCell ref="B4:AU4"/>
    <mergeCell ref="B6:AU6"/>
    <mergeCell ref="B8:AU8"/>
    <mergeCell ref="F73:H73"/>
    <mergeCell ref="B73:E73"/>
    <mergeCell ref="AG36:BA36"/>
    <mergeCell ref="AG35:BA35"/>
    <mergeCell ref="J74:K74"/>
    <mergeCell ref="L74:AF74"/>
    <mergeCell ref="AG74:AI74"/>
    <mergeCell ref="AJ74:AL74"/>
    <mergeCell ref="AM74:AO74"/>
    <mergeCell ref="AP74:AR74"/>
    <mergeCell ref="AY74:AZ74"/>
    <mergeCell ref="BA74:BB74"/>
    <mergeCell ref="K43:AE43"/>
    <mergeCell ref="K41:AE41"/>
    <mergeCell ref="AG47:BA47"/>
    <mergeCell ref="AG46:BA46"/>
    <mergeCell ref="AG45:BA45"/>
    <mergeCell ref="AG44:BA44"/>
    <mergeCell ref="K47:AE47"/>
    <mergeCell ref="K40:AE40"/>
    <mergeCell ref="B95:E95"/>
    <mergeCell ref="B94:E94"/>
    <mergeCell ref="AG43:BA43"/>
    <mergeCell ref="AG41:BA41"/>
    <mergeCell ref="AG40:BA40"/>
    <mergeCell ref="F90:H90"/>
    <mergeCell ref="F95:H95"/>
    <mergeCell ref="F94:H94"/>
    <mergeCell ref="F93:H93"/>
    <mergeCell ref="F92:H92"/>
    <mergeCell ref="F91:H91"/>
    <mergeCell ref="AS74:AU74"/>
    <mergeCell ref="AV74:AX74"/>
    <mergeCell ref="J75:K75"/>
    <mergeCell ref="L75:AF75"/>
    <mergeCell ref="AG75:AI75"/>
    <mergeCell ref="K31:AE31"/>
    <mergeCell ref="K51:AE51"/>
    <mergeCell ref="K50:AE50"/>
    <mergeCell ref="K49:AE49"/>
    <mergeCell ref="C15:W15"/>
    <mergeCell ref="B3:AU3"/>
    <mergeCell ref="K38:AE38"/>
    <mergeCell ref="K37:AE37"/>
    <mergeCell ref="U10:V10"/>
    <mergeCell ref="C19:W19"/>
    <mergeCell ref="B10:G10"/>
    <mergeCell ref="H10:K10"/>
    <mergeCell ref="G35:J35"/>
    <mergeCell ref="AB17:AV17"/>
    <mergeCell ref="C16:W16"/>
    <mergeCell ref="AB21:AV21"/>
    <mergeCell ref="AB20:AV20"/>
    <mergeCell ref="AB18:AV18"/>
    <mergeCell ref="C21:W21"/>
    <mergeCell ref="C20:W20"/>
    <mergeCell ref="C18:W18"/>
    <mergeCell ref="C17:W17"/>
    <mergeCell ref="K39:AE39"/>
    <mergeCell ref="K32:AE32"/>
    <mergeCell ref="BE89:BF89"/>
    <mergeCell ref="BE90:BF90"/>
    <mergeCell ref="BG76:BH76"/>
    <mergeCell ref="BJ76:BK76"/>
    <mergeCell ref="BG77:BH77"/>
    <mergeCell ref="AW10:BA10"/>
    <mergeCell ref="AE109:AY109"/>
    <mergeCell ref="I109:AC109"/>
    <mergeCell ref="K48:AE48"/>
    <mergeCell ref="AG49:BA49"/>
    <mergeCell ref="AG48:BA48"/>
    <mergeCell ref="AG53:BA53"/>
    <mergeCell ref="AG52:BA52"/>
    <mergeCell ref="AG51:BA51"/>
    <mergeCell ref="AV66:AX73"/>
    <mergeCell ref="K25:BA25"/>
    <mergeCell ref="K28:AE28"/>
    <mergeCell ref="AG31:BA31"/>
    <mergeCell ref="AG30:BA30"/>
    <mergeCell ref="AG29:BA29"/>
    <mergeCell ref="G32:J32"/>
    <mergeCell ref="AG28:BA28"/>
    <mergeCell ref="K26:AE26"/>
    <mergeCell ref="K35:AE35"/>
    <mergeCell ref="I126:J126"/>
    <mergeCell ref="I125:J125"/>
    <mergeCell ref="I124:J124"/>
    <mergeCell ref="I123:J123"/>
    <mergeCell ref="E118:H119"/>
    <mergeCell ref="B93:E93"/>
    <mergeCell ref="B92:E92"/>
    <mergeCell ref="B91:E91"/>
    <mergeCell ref="B90:E90"/>
    <mergeCell ref="I103:AC103"/>
    <mergeCell ref="I104:AC104"/>
    <mergeCell ref="K126:AF126"/>
    <mergeCell ref="K125:AF125"/>
    <mergeCell ref="K124:AF124"/>
    <mergeCell ref="K123:AF123"/>
    <mergeCell ref="I117:AY117"/>
    <mergeCell ref="AE119:AY119"/>
    <mergeCell ref="AM91:AO91"/>
    <mergeCell ref="AP91:AR91"/>
    <mergeCell ref="AS91:AU91"/>
    <mergeCell ref="AV91:AX91"/>
    <mergeCell ref="J91:K91"/>
    <mergeCell ref="L91:AF91"/>
    <mergeCell ref="AG91:AI91"/>
    <mergeCell ref="G31:J31"/>
    <mergeCell ref="G36:J36"/>
    <mergeCell ref="G42:J42"/>
    <mergeCell ref="G33:J33"/>
    <mergeCell ref="G37:J37"/>
    <mergeCell ref="F78:H78"/>
    <mergeCell ref="F77:H77"/>
    <mergeCell ref="I119:AC119"/>
    <mergeCell ref="AE118:AY118"/>
    <mergeCell ref="I118:AC118"/>
    <mergeCell ref="AS66:AU73"/>
    <mergeCell ref="F76:H76"/>
    <mergeCell ref="F75:H75"/>
    <mergeCell ref="F74:H74"/>
    <mergeCell ref="F79:H79"/>
    <mergeCell ref="K34:AE34"/>
    <mergeCell ref="K33:AE33"/>
    <mergeCell ref="G44:J44"/>
    <mergeCell ref="K42:AE42"/>
    <mergeCell ref="G38:J38"/>
    <mergeCell ref="K55:AE55"/>
    <mergeCell ref="K54:AE54"/>
    <mergeCell ref="K53:AE53"/>
    <mergeCell ref="K52:AE52"/>
    <mergeCell ref="G34:J34"/>
    <mergeCell ref="BB37:BD37"/>
    <mergeCell ref="BE46:BF46"/>
    <mergeCell ref="BB45:BD45"/>
    <mergeCell ref="BE45:BF45"/>
    <mergeCell ref="G54:J54"/>
    <mergeCell ref="G53:J53"/>
    <mergeCell ref="G52:J52"/>
    <mergeCell ref="G45:J45"/>
    <mergeCell ref="G48:J48"/>
    <mergeCell ref="G43:J43"/>
    <mergeCell ref="G49:J49"/>
    <mergeCell ref="BB49:BD49"/>
    <mergeCell ref="BE49:BF49"/>
    <mergeCell ref="BE47:BF47"/>
    <mergeCell ref="BB47:BD47"/>
    <mergeCell ref="BE48:BF48"/>
    <mergeCell ref="G41:J41"/>
    <mergeCell ref="G39:J39"/>
    <mergeCell ref="G40:J40"/>
    <mergeCell ref="K36:AE36"/>
    <mergeCell ref="K46:AE46"/>
    <mergeCell ref="K45:AE45"/>
    <mergeCell ref="K44:AE44"/>
    <mergeCell ref="B60:AU60"/>
    <mergeCell ref="B59:AU59"/>
    <mergeCell ref="B58:AU58"/>
    <mergeCell ref="E117:H117"/>
    <mergeCell ref="E113:H114"/>
    <mergeCell ref="E112:H112"/>
    <mergeCell ref="U100:V100"/>
    <mergeCell ref="X100:AB100"/>
    <mergeCell ref="E108:H109"/>
    <mergeCell ref="B74:E74"/>
    <mergeCell ref="AE103:AY103"/>
    <mergeCell ref="AE104:AY104"/>
    <mergeCell ref="AJ75:AL75"/>
    <mergeCell ref="AM75:AO75"/>
    <mergeCell ref="AP75:AR75"/>
    <mergeCell ref="AS75:AU75"/>
    <mergeCell ref="AV75:AX75"/>
    <mergeCell ref="AS76:AU76"/>
    <mergeCell ref="AV76:AX76"/>
    <mergeCell ref="AY75:AZ75"/>
    <mergeCell ref="J78:K78"/>
    <mergeCell ref="L78:AF78"/>
    <mergeCell ref="AG78:AI78"/>
    <mergeCell ref="AJ78:AL78"/>
    <mergeCell ref="B55:C55"/>
    <mergeCell ref="AJ66:AL73"/>
    <mergeCell ref="B79:E79"/>
    <mergeCell ref="B78:E78"/>
    <mergeCell ref="B77:E77"/>
    <mergeCell ref="B76:E76"/>
    <mergeCell ref="B75:E75"/>
    <mergeCell ref="C118:D119"/>
    <mergeCell ref="BB55:BD55"/>
    <mergeCell ref="C117:D117"/>
    <mergeCell ref="AZ107:BD107"/>
    <mergeCell ref="C103:D104"/>
    <mergeCell ref="AZ103:BB103"/>
    <mergeCell ref="AZ119:BD119"/>
    <mergeCell ref="G55:J55"/>
    <mergeCell ref="AG66:AI73"/>
    <mergeCell ref="J73:AF73"/>
    <mergeCell ref="AM66:AO73"/>
    <mergeCell ref="AP66:AR73"/>
    <mergeCell ref="AG55:BA55"/>
    <mergeCell ref="AY73:AZ73"/>
    <mergeCell ref="BA73:BB73"/>
    <mergeCell ref="BC73:BD73"/>
    <mergeCell ref="AW100:BA100"/>
    <mergeCell ref="C102:D102"/>
    <mergeCell ref="C108:D109"/>
    <mergeCell ref="C113:D114"/>
    <mergeCell ref="B100:G100"/>
    <mergeCell ref="E103:H104"/>
    <mergeCell ref="E102:H102"/>
    <mergeCell ref="H100:K100"/>
    <mergeCell ref="I102:AY102"/>
    <mergeCell ref="AE114:AY114"/>
    <mergeCell ref="I114:AC114"/>
    <mergeCell ref="C112:D112"/>
    <mergeCell ref="C107:D107"/>
    <mergeCell ref="E107:H107"/>
    <mergeCell ref="I112:AY112"/>
    <mergeCell ref="I107:AY107"/>
    <mergeCell ref="AE108:AY108"/>
    <mergeCell ref="AE113:AY113"/>
    <mergeCell ref="I113:AC113"/>
    <mergeCell ref="I108:AC108"/>
    <mergeCell ref="B53:C53"/>
    <mergeCell ref="B54:C54"/>
    <mergeCell ref="B52:C52"/>
    <mergeCell ref="BE33:BF33"/>
    <mergeCell ref="BE34:BF34"/>
    <mergeCell ref="BE35:BF35"/>
    <mergeCell ref="BE39:BF39"/>
    <mergeCell ref="BE36:BF36"/>
    <mergeCell ref="BE38:BF38"/>
    <mergeCell ref="BE37:BF37"/>
    <mergeCell ref="BE54:BF54"/>
    <mergeCell ref="AG54:BA54"/>
    <mergeCell ref="BB54:BD54"/>
    <mergeCell ref="AG50:BA50"/>
    <mergeCell ref="BE53:BF53"/>
    <mergeCell ref="BE51:BF51"/>
    <mergeCell ref="BE52:BF52"/>
    <mergeCell ref="BB52:BD52"/>
    <mergeCell ref="BB51:BD51"/>
    <mergeCell ref="BB53:BD53"/>
    <mergeCell ref="BE50:BF50"/>
    <mergeCell ref="AG33:BA33"/>
    <mergeCell ref="AG34:BA34"/>
    <mergeCell ref="BB50:BD50"/>
    <mergeCell ref="B46:C46"/>
    <mergeCell ref="G46:J46"/>
    <mergeCell ref="B51:C51"/>
    <mergeCell ref="B48:C48"/>
    <mergeCell ref="B47:C47"/>
    <mergeCell ref="B49:C49"/>
    <mergeCell ref="B50:C50"/>
    <mergeCell ref="G51:J51"/>
    <mergeCell ref="G47:J47"/>
    <mergeCell ref="G50:J50"/>
    <mergeCell ref="B45:C45"/>
    <mergeCell ref="B40:C40"/>
    <mergeCell ref="B42:C42"/>
    <mergeCell ref="B30:C30"/>
    <mergeCell ref="B44:C44"/>
    <mergeCell ref="B41:C41"/>
    <mergeCell ref="B31:C31"/>
    <mergeCell ref="B39:C39"/>
    <mergeCell ref="B32:C32"/>
    <mergeCell ref="B33:C33"/>
    <mergeCell ref="B34:C34"/>
    <mergeCell ref="B35:C35"/>
    <mergeCell ref="B43:C43"/>
    <mergeCell ref="B36:C36"/>
    <mergeCell ref="B37:C37"/>
    <mergeCell ref="B38:C38"/>
    <mergeCell ref="B27:C27"/>
    <mergeCell ref="X10:AB10"/>
    <mergeCell ref="B25:C25"/>
    <mergeCell ref="G30:J30"/>
    <mergeCell ref="G29:J29"/>
    <mergeCell ref="G28:J28"/>
    <mergeCell ref="G27:J27"/>
    <mergeCell ref="B29:C29"/>
    <mergeCell ref="AB19:AV19"/>
    <mergeCell ref="G25:J25"/>
    <mergeCell ref="G26:J26"/>
    <mergeCell ref="B28:C28"/>
    <mergeCell ref="B26:C26"/>
    <mergeCell ref="K27:AE27"/>
    <mergeCell ref="K30:AE30"/>
    <mergeCell ref="K29:AE29"/>
    <mergeCell ref="AG27:BA27"/>
    <mergeCell ref="AG26:BA26"/>
    <mergeCell ref="AZ118:BB118"/>
    <mergeCell ref="BC118:BD118"/>
    <mergeCell ref="BB34:BD34"/>
    <mergeCell ref="BB42:BD42"/>
    <mergeCell ref="BE43:BF43"/>
    <mergeCell ref="BB43:BD43"/>
    <mergeCell ref="BE44:BF44"/>
    <mergeCell ref="BB44:BD44"/>
    <mergeCell ref="BB25:BF25"/>
    <mergeCell ref="BB41:BD41"/>
    <mergeCell ref="BE29:BF29"/>
    <mergeCell ref="BB48:BD48"/>
    <mergeCell ref="BB46:BD46"/>
    <mergeCell ref="BB33:BD33"/>
    <mergeCell ref="BB35:BD35"/>
    <mergeCell ref="BE41:BF41"/>
    <mergeCell ref="BB26:BD26"/>
    <mergeCell ref="BB27:BD27"/>
    <mergeCell ref="BC108:BD108"/>
    <mergeCell ref="AZ109:BD109"/>
    <mergeCell ref="BE55:BF55"/>
    <mergeCell ref="BE40:BF40"/>
    <mergeCell ref="BE42:BF42"/>
    <mergeCell ref="BC103:BD103"/>
    <mergeCell ref="AZ117:BD117"/>
    <mergeCell ref="AZ108:BB108"/>
    <mergeCell ref="AZ102:BD102"/>
    <mergeCell ref="AZ104:BD104"/>
    <mergeCell ref="BC113:BD113"/>
    <mergeCell ref="AZ114:BD114"/>
    <mergeCell ref="AZ113:BB113"/>
    <mergeCell ref="AZ112:BD112"/>
    <mergeCell ref="BB28:BD28"/>
    <mergeCell ref="BC89:BD89"/>
    <mergeCell ref="AG39:BA39"/>
    <mergeCell ref="AG38:BA38"/>
    <mergeCell ref="AG37:BA37"/>
    <mergeCell ref="BC74:BD74"/>
    <mergeCell ref="BA75:BB75"/>
    <mergeCell ref="BC75:BD75"/>
    <mergeCell ref="AM78:AO78"/>
    <mergeCell ref="AP78:AR78"/>
    <mergeCell ref="AS78:AU78"/>
    <mergeCell ref="AG82:AI89"/>
    <mergeCell ref="AJ82:AL89"/>
    <mergeCell ref="AM82:AO89"/>
    <mergeCell ref="AP82:AR89"/>
    <mergeCell ref="AS82:AU89"/>
    <mergeCell ref="AC100:AH100"/>
    <mergeCell ref="AI100:AM100"/>
    <mergeCell ref="AN100:AV100"/>
    <mergeCell ref="AG32:BA32"/>
    <mergeCell ref="AG42:BA42"/>
    <mergeCell ref="AB15:AV15"/>
    <mergeCell ref="AB16:AV16"/>
    <mergeCell ref="BB40:BD40"/>
    <mergeCell ref="AY3:BF3"/>
    <mergeCell ref="AY59:BF59"/>
    <mergeCell ref="BB29:BD29"/>
    <mergeCell ref="BB38:BD38"/>
    <mergeCell ref="BB39:BD39"/>
    <mergeCell ref="BE26:BF26"/>
    <mergeCell ref="BE27:BF27"/>
    <mergeCell ref="BE30:BF30"/>
    <mergeCell ref="BE32:BF32"/>
    <mergeCell ref="BE31:BF31"/>
    <mergeCell ref="BB30:BD30"/>
    <mergeCell ref="BB31:BD31"/>
    <mergeCell ref="BB32:BD32"/>
    <mergeCell ref="BB36:BD36"/>
    <mergeCell ref="BE28:BF28"/>
    <mergeCell ref="B62:AU62"/>
    <mergeCell ref="D25:F25"/>
    <mergeCell ref="D26:F26"/>
    <mergeCell ref="D27:F27"/>
    <mergeCell ref="D28:F28"/>
    <mergeCell ref="D29:F29"/>
    <mergeCell ref="D30:F30"/>
    <mergeCell ref="AC10:AH10"/>
    <mergeCell ref="AI10:AM10"/>
    <mergeCell ref="AN10:AV10"/>
    <mergeCell ref="D37:F37"/>
    <mergeCell ref="D38:F38"/>
    <mergeCell ref="D39:F39"/>
    <mergeCell ref="D40:F40"/>
    <mergeCell ref="D41:F41"/>
    <mergeCell ref="D42:F42"/>
    <mergeCell ref="D31:F31"/>
    <mergeCell ref="D32:F32"/>
    <mergeCell ref="D33:F33"/>
    <mergeCell ref="D34:F34"/>
    <mergeCell ref="D35:F35"/>
    <mergeCell ref="D36:F36"/>
    <mergeCell ref="D53:F53"/>
    <mergeCell ref="D54:F54"/>
    <mergeCell ref="D55:F55"/>
    <mergeCell ref="D49:F49"/>
    <mergeCell ref="D50:F50"/>
    <mergeCell ref="D51:F51"/>
    <mergeCell ref="D52:F52"/>
    <mergeCell ref="D43:F43"/>
    <mergeCell ref="D44:F44"/>
    <mergeCell ref="D45:F45"/>
    <mergeCell ref="D46:F46"/>
    <mergeCell ref="D47:F47"/>
    <mergeCell ref="D48:F48"/>
  </mergeCells>
  <phoneticPr fontId="2" type="noConversion"/>
  <conditionalFormatting sqref="I108 I118 I113 I103 H56 K26:K55">
    <cfRule type="expression" dxfId="61" priority="1" stopIfTrue="1">
      <formula>AND(AY26&gt;BB26,AY26&lt;&gt;"",BB26&lt;&gt;"")</formula>
    </cfRule>
    <cfRule type="expression" dxfId="60" priority="2" stopIfTrue="1">
      <formula>AND(AY26=BB26,AY26&lt;&gt;"",BB26&lt;&gt;"")</formula>
    </cfRule>
    <cfRule type="expression" dxfId="59" priority="3" stopIfTrue="1">
      <formula>AND(AY26&lt;BB26,AY26&lt;&gt;"",BB26&lt;&gt;"")</formula>
    </cfRule>
  </conditionalFormatting>
  <conditionalFormatting sqref="AE108 AE113 AE118 AE103 AD56 AG26:AG55">
    <cfRule type="expression" dxfId="58" priority="4" stopIfTrue="1">
      <formula>AND(BB26&gt;AY26,AY26&lt;&gt;"",BB26&lt;&gt;"")</formula>
    </cfRule>
    <cfRule type="expression" dxfId="57" priority="5" stopIfTrue="1">
      <formula>AND(BB26=AY26,AY26&lt;&gt;"",BB26&lt;&gt;"")</formula>
    </cfRule>
    <cfRule type="expression" dxfId="56" priority="6" stopIfTrue="1">
      <formula>AND(BB26&lt;AY26,AY26&lt;&gt;"",BB26&lt;&gt;"")</formula>
    </cfRule>
  </conditionalFormatting>
  <conditionalFormatting sqref="BI88 J88:AF88 AY88 AS80:AX81 AY80:BI87 L80:L87">
    <cfRule type="expression" dxfId="55" priority="7" stopIfTrue="1">
      <formula>$BP$31=""</formula>
    </cfRule>
  </conditionalFormatting>
  <conditionalFormatting sqref="BB88:BH88">
    <cfRule type="expression" dxfId="54" priority="8" stopIfTrue="1">
      <formula>$BP$47=""</formula>
    </cfRule>
  </conditionalFormatting>
  <conditionalFormatting sqref="D96:AF96">
    <cfRule type="expression" dxfId="53" priority="9" stopIfTrue="1">
      <formula>#REF!=""</formula>
    </cfRule>
  </conditionalFormatting>
  <conditionalFormatting sqref="AI96:BG96">
    <cfRule type="expression" dxfId="52" priority="10" stopIfTrue="1">
      <formula>#REF!=""</formula>
    </cfRule>
  </conditionalFormatting>
  <conditionalFormatting sqref="AG76:BQ76">
    <cfRule type="expression" dxfId="51" priority="11" stopIfTrue="1">
      <formula>$J$76=""</formula>
    </cfRule>
    <cfRule type="expression" dxfId="50" priority="12" stopIfTrue="1">
      <formula>$J$77=""</formula>
    </cfRule>
  </conditionalFormatting>
  <conditionalFormatting sqref="AG77:BQ77">
    <cfRule type="expression" dxfId="49" priority="13" stopIfTrue="1">
      <formula>$J$77=""</formula>
    </cfRule>
    <cfRule type="expression" dxfId="48" priority="14" stopIfTrue="1">
      <formula>$J$78=""</formula>
    </cfRule>
  </conditionalFormatting>
  <conditionalFormatting sqref="AG78:BQ78">
    <cfRule type="expression" dxfId="47" priority="15" stopIfTrue="1">
      <formula>$J$78=""</formula>
    </cfRule>
    <cfRule type="expression" dxfId="46" priority="16" stopIfTrue="1">
      <formula>$J$79=""</formula>
    </cfRule>
  </conditionalFormatting>
  <conditionalFormatting sqref="AG79:BQ79">
    <cfRule type="expression" dxfId="45" priority="17" stopIfTrue="1">
      <formula>$J$79=""</formula>
    </cfRule>
  </conditionalFormatting>
  <conditionalFormatting sqref="AG90:BQ90">
    <cfRule type="expression" dxfId="44" priority="18" stopIfTrue="1">
      <formula>$J$91=""</formula>
    </cfRule>
  </conditionalFormatting>
  <conditionalFormatting sqref="AG91:BQ91">
    <cfRule type="expression" dxfId="43" priority="19" stopIfTrue="1">
      <formula>$J$91=""</formula>
    </cfRule>
    <cfRule type="expression" dxfId="42" priority="20" stopIfTrue="1">
      <formula>$J$92=""</formula>
    </cfRule>
  </conditionalFormatting>
  <conditionalFormatting sqref="AG92:BQ92">
    <cfRule type="expression" dxfId="41" priority="21" stopIfTrue="1">
      <formula>$J$92=""</formula>
    </cfRule>
    <cfRule type="expression" dxfId="40" priority="22" stopIfTrue="1">
      <formula>$J$93=""</formula>
    </cfRule>
  </conditionalFormatting>
  <conditionalFormatting sqref="AG93:BQ93">
    <cfRule type="expression" dxfId="39" priority="23" stopIfTrue="1">
      <formula>$J$93=""</formula>
    </cfRule>
    <cfRule type="expression" dxfId="38" priority="24" stopIfTrue="1">
      <formula>$J$94=""</formula>
    </cfRule>
  </conditionalFormatting>
  <conditionalFormatting sqref="AG94:BQ94">
    <cfRule type="expression" dxfId="37" priority="25" stopIfTrue="1">
      <formula>$J$94=""</formula>
    </cfRule>
    <cfRule type="expression" dxfId="36" priority="26" stopIfTrue="1">
      <formula>$J$95=""</formula>
    </cfRule>
  </conditionalFormatting>
  <conditionalFormatting sqref="AG95:BQ95">
    <cfRule type="expression" dxfId="35" priority="27" stopIfTrue="1">
      <formula>$J$95=""</formula>
    </cfRule>
  </conditionalFormatting>
  <conditionalFormatting sqref="L74:AF74">
    <cfRule type="expression" dxfId="34" priority="28" stopIfTrue="1">
      <formula>$AY$74=""</formula>
    </cfRule>
    <cfRule type="expression" dxfId="33" priority="29" stopIfTrue="1">
      <formula>$J$75=""</formula>
    </cfRule>
  </conditionalFormatting>
  <conditionalFormatting sqref="L75:AF75">
    <cfRule type="expression" dxfId="32" priority="30" stopIfTrue="1">
      <formula>$AY$75=""</formula>
    </cfRule>
    <cfRule type="expression" dxfId="31" priority="31" stopIfTrue="1">
      <formula>$J$75=""</formula>
    </cfRule>
    <cfRule type="expression" dxfId="30" priority="32" stopIfTrue="1">
      <formula>$J$76=""</formula>
    </cfRule>
  </conditionalFormatting>
  <conditionalFormatting sqref="L76:AF76">
    <cfRule type="expression" dxfId="29" priority="33" stopIfTrue="1">
      <formula>$AY$76=""</formula>
    </cfRule>
    <cfRule type="expression" dxfId="28" priority="34" stopIfTrue="1">
      <formula>$J$76=""</formula>
    </cfRule>
    <cfRule type="expression" dxfId="27" priority="35" stopIfTrue="1">
      <formula>$J$77=""</formula>
    </cfRule>
  </conditionalFormatting>
  <conditionalFormatting sqref="L78:AF78">
    <cfRule type="expression" dxfId="26" priority="36" stopIfTrue="1">
      <formula>$AY$78=""</formula>
    </cfRule>
    <cfRule type="expression" dxfId="25" priority="37" stopIfTrue="1">
      <formula>$J$78=""</formula>
    </cfRule>
    <cfRule type="expression" dxfId="24" priority="38" stopIfTrue="1">
      <formula>$J$79=""</formula>
    </cfRule>
  </conditionalFormatting>
  <conditionalFormatting sqref="L79:AF79">
    <cfRule type="expression" dxfId="23" priority="39" stopIfTrue="1">
      <formula>$AY$79=""</formula>
    </cfRule>
    <cfRule type="expression" dxfId="22" priority="40" stopIfTrue="1">
      <formula>$J$79=""</formula>
    </cfRule>
  </conditionalFormatting>
  <conditionalFormatting sqref="L90:AF90">
    <cfRule type="expression" dxfId="21" priority="41" stopIfTrue="1">
      <formula>$AY$90=""</formula>
    </cfRule>
    <cfRule type="expression" dxfId="20" priority="42" stopIfTrue="1">
      <formula>$J$91=""</formula>
    </cfRule>
  </conditionalFormatting>
  <conditionalFormatting sqref="L91:AF91">
    <cfRule type="expression" dxfId="19" priority="43" stopIfTrue="1">
      <formula>$AY$91=""</formula>
    </cfRule>
    <cfRule type="expression" dxfId="18" priority="44" stopIfTrue="1">
      <formula>$J$91=""</formula>
    </cfRule>
    <cfRule type="expression" dxfId="17" priority="45" stopIfTrue="1">
      <formula>$J$92=""</formula>
    </cfRule>
  </conditionalFormatting>
  <conditionalFormatting sqref="L92:AF92">
    <cfRule type="expression" dxfId="16" priority="46" stopIfTrue="1">
      <formula>$AY$92=""</formula>
    </cfRule>
    <cfRule type="expression" dxfId="15" priority="47" stopIfTrue="1">
      <formula>$J$92=""</formula>
    </cfRule>
    <cfRule type="expression" dxfId="14" priority="48" stopIfTrue="1">
      <formula>$J$93=""</formula>
    </cfRule>
  </conditionalFormatting>
  <conditionalFormatting sqref="L93:AF93">
    <cfRule type="expression" dxfId="13" priority="49" stopIfTrue="1">
      <formula>$AY$93=""</formula>
    </cfRule>
    <cfRule type="expression" dxfId="12" priority="50" stopIfTrue="1">
      <formula>$J$93=""</formula>
    </cfRule>
    <cfRule type="expression" dxfId="11" priority="51" stopIfTrue="1">
      <formula>$J$94=""</formula>
    </cfRule>
  </conditionalFormatting>
  <conditionalFormatting sqref="L94:AF94">
    <cfRule type="expression" dxfId="10" priority="52" stopIfTrue="1">
      <formula>$AY$94=""</formula>
    </cfRule>
    <cfRule type="expression" dxfId="9" priority="53" stopIfTrue="1">
      <formula>$J$95=""</formula>
    </cfRule>
    <cfRule type="expression" dxfId="8" priority="54" stopIfTrue="1">
      <formula>$J$95=""</formula>
    </cfRule>
  </conditionalFormatting>
  <conditionalFormatting sqref="L95:AF95">
    <cfRule type="expression" dxfId="7" priority="55" stopIfTrue="1">
      <formula>$AY$95=""</formula>
    </cfRule>
    <cfRule type="expression" dxfId="6" priority="56" stopIfTrue="1">
      <formula>$J$95=""</formula>
    </cfRule>
  </conditionalFormatting>
  <conditionalFormatting sqref="AG74:BQ74">
    <cfRule type="expression" dxfId="5" priority="57" stopIfTrue="1">
      <formula>$J$75=""</formula>
    </cfRule>
  </conditionalFormatting>
  <conditionalFormatting sqref="AG75:BQ75">
    <cfRule type="expression" dxfId="4" priority="58" stopIfTrue="1">
      <formula>$J$75=""</formula>
    </cfRule>
    <cfRule type="expression" dxfId="3" priority="59" stopIfTrue="1">
      <formula>$J$76=""</formula>
    </cfRule>
  </conditionalFormatting>
  <conditionalFormatting sqref="L77:AF77">
    <cfRule type="expression" dxfId="2" priority="60" stopIfTrue="1">
      <formula>$AY$77=""</formula>
    </cfRule>
    <cfRule type="expression" dxfId="1" priority="61" stopIfTrue="1">
      <formula>$J$77=""</formula>
    </cfRule>
    <cfRule type="expression" dxfId="0" priority="62" stopIfTrue="1">
      <formula>$J$78=""</formula>
    </cfRule>
  </conditionalFormatting>
  <dataValidations count="1">
    <dataValidation type="whole" operator="greaterThanOrEqual" allowBlank="1" showErrorMessage="1" errorTitle="Fehler" error="Nur Zahlen eingeben!" sqref="X10:AB10 X100:AB100 AW100:BA100 AW10:BA10">
      <formula1>0</formula1>
    </dataValidation>
  </dataValidations>
  <pageMargins left="0.39370078740157483" right="0.39370078740157483" top="0.39370078740157483" bottom="0.39370078740157483" header="0" footer="0"/>
  <pageSetup paperSize="9" scale="64" orientation="portrait" horizontalDpi="300" verticalDpi="300" r:id="rId1"/>
  <headerFooter alignWithMargins="0">
    <oddFooter xml:space="preserve">&amp;C                                 &amp;R&amp;P von &amp;N </oddFooter>
  </headerFooter>
  <rowBreaks count="1" manualBreakCount="1">
    <brk id="56" max="72" man="1"/>
  </rowBreaks>
  <colBreaks count="1" manualBreakCount="1">
    <brk id="70" max="12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CG102"/>
  <sheetViews>
    <sheetView workbookViewId="0"/>
  </sheetViews>
  <sheetFormatPr baseColWidth="10" defaultRowHeight="13.2" x14ac:dyDescent="0.25"/>
  <cols>
    <col min="1" max="2" width="2.88671875" bestFit="1" customWidth="1"/>
    <col min="3" max="3" width="5.88671875" bestFit="1" customWidth="1"/>
    <col min="4" max="5" width="3" bestFit="1" customWidth="1"/>
    <col min="6" max="7" width="1.88671875" bestFit="1" customWidth="1"/>
    <col min="8" max="8" width="6.33203125" bestFit="1" customWidth="1"/>
    <col min="9" max="9" width="3.77734375" bestFit="1" customWidth="1"/>
    <col min="10" max="10" width="1.88671875" bestFit="1" customWidth="1"/>
    <col min="11" max="11" width="5.77734375" bestFit="1" customWidth="1"/>
    <col min="12" max="14" width="2.88671875" bestFit="1" customWidth="1"/>
  </cols>
  <sheetData>
    <row r="1" spans="1:85" s="84" customFormat="1" x14ac:dyDescent="0.25">
      <c r="AJ1" s="92"/>
      <c r="AK1" s="87"/>
      <c r="AL1" s="88"/>
      <c r="AM1" s="88"/>
      <c r="AN1" s="93"/>
      <c r="AO1" s="89"/>
      <c r="AP1" s="89"/>
      <c r="AQ1" s="89"/>
      <c r="AR1" s="90"/>
      <c r="AS1" s="89"/>
      <c r="AT1" s="89"/>
      <c r="AU1" s="89"/>
      <c r="AV1" s="89"/>
      <c r="AW1" s="89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6"/>
      <c r="CE1" s="86"/>
      <c r="CF1" s="86"/>
      <c r="CG1" s="86"/>
    </row>
    <row r="2" spans="1:85" s="84" customFormat="1" x14ac:dyDescent="0.25">
      <c r="A2" s="128"/>
      <c r="B2" s="128">
        <v>1</v>
      </c>
      <c r="C2" s="128">
        <v>2</v>
      </c>
      <c r="D2" s="128">
        <v>3</v>
      </c>
      <c r="E2" s="93">
        <v>4</v>
      </c>
      <c r="F2" s="93">
        <v>5</v>
      </c>
      <c r="G2" s="93">
        <v>6</v>
      </c>
      <c r="H2" s="93">
        <v>7</v>
      </c>
      <c r="I2" s="93">
        <v>8</v>
      </c>
      <c r="J2" s="93">
        <v>9</v>
      </c>
      <c r="K2" s="129">
        <v>10</v>
      </c>
      <c r="L2" s="130">
        <v>11</v>
      </c>
      <c r="M2" s="93">
        <v>12</v>
      </c>
      <c r="N2" s="93">
        <v>13</v>
      </c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91"/>
      <c r="AV2" s="91"/>
      <c r="AW2" s="89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6"/>
      <c r="CE2" s="86"/>
      <c r="CF2" s="86"/>
      <c r="CG2" s="86"/>
    </row>
    <row r="3" spans="1:85" s="84" customFormat="1" x14ac:dyDescent="0.25">
      <c r="A3" s="93"/>
      <c r="B3" s="128"/>
      <c r="C3" s="128"/>
      <c r="D3" s="128"/>
      <c r="E3" s="128"/>
      <c r="F3" s="93" t="s">
        <v>42</v>
      </c>
      <c r="G3" s="93" t="s">
        <v>23</v>
      </c>
      <c r="H3" s="128" t="s">
        <v>43</v>
      </c>
      <c r="I3" s="128" t="s">
        <v>44</v>
      </c>
      <c r="J3" s="93"/>
      <c r="K3" s="128" t="s">
        <v>45</v>
      </c>
      <c r="L3" s="130"/>
      <c r="M3" s="93"/>
      <c r="N3" s="93"/>
      <c r="AJ3" s="92"/>
      <c r="AK3" s="92"/>
      <c r="AL3" s="92"/>
      <c r="AM3" s="87"/>
      <c r="AN3" s="92"/>
      <c r="AO3" s="92"/>
      <c r="AP3" s="92"/>
      <c r="AQ3" s="92"/>
      <c r="AR3" s="92"/>
      <c r="AS3" s="92"/>
      <c r="AT3" s="92"/>
      <c r="AU3" s="91"/>
      <c r="AV3" s="91"/>
      <c r="AW3" s="89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6"/>
      <c r="CE3" s="86"/>
      <c r="CF3" s="86"/>
      <c r="CG3" s="86"/>
    </row>
    <row r="4" spans="1:85" s="84" customFormat="1" x14ac:dyDescent="0.25">
      <c r="A4" s="93">
        <v>1</v>
      </c>
      <c r="B4" s="128">
        <f t="shared" ref="B4:B9" si="0">RANK(C4,$C$4:$C$9,1)</f>
        <v>1</v>
      </c>
      <c r="C4" s="128">
        <f t="shared" ref="C4:C9" si="1">D4+ROW()/1000</f>
        <v>1.004</v>
      </c>
      <c r="D4" s="128">
        <f t="shared" ref="D4:D9" si="2">RANK(J4,$J$4:$J$9)</f>
        <v>1</v>
      </c>
      <c r="E4" s="93" t="str">
        <f>VLOOKUP(A4,Ergebniseingabe!$E$19:$Z$24,2,0)</f>
        <v>DJK Hochheim</v>
      </c>
      <c r="F4" s="89">
        <f>SUMPRODUCT((E4=Ergebniseingabe!$K$29:$AE$58)*(Ergebniseingabe!$BB$29:$BB$58))+SUMPRODUCT((E4=Ergebniseingabe!$AG$29:$BA$58)*(Ergebniseingabe!$BE$29:$BE$58))</f>
        <v>0</v>
      </c>
      <c r="G4" s="89">
        <f>SUMPRODUCT((E4=Ergebniseingabe!$K$29:$AE$58)*(Ergebniseingabe!$BE$29:$BE$58))+SUMPRODUCT((E4=Ergebniseingabe!$AG$29:$BA$58)*(Ergebniseingabe!$BB$29:$BB$58))</f>
        <v>0</v>
      </c>
      <c r="H4" s="89">
        <f>(SUMPRODUCT((E4=Ergebniseingabe!$K$29:$AE$58)*((Ergebniseingabe!$BB$29:$BB$58)&gt;(Ergebniseingabe!$BE$29:$BE$58)))+SUMPRODUCT((E4=Ergebniseingabe!$AG$29:$BA$58)*((Ergebniseingabe!$BE$29:$BE$58)&gt;(Ergebniseingabe!$BB$29:$BB$58))))*3+SUMPRODUCT(((E4=Ergebniseingabe!$K$29:$AE$58)+(E4=Ergebniseingabe!$AG$29:$BA$58))*((Ergebniseingabe!$BE$29:$BE$58)=(Ergebniseingabe!$BB$29:$BB$58))*NOT(ISBLANK(Ergebniseingabe!$BB$29:$BB$58)))</f>
        <v>0</v>
      </c>
      <c r="I4" s="90">
        <f t="shared" ref="I4:I9" si="3">F4-G4</f>
        <v>0</v>
      </c>
      <c r="J4" s="89">
        <f t="shared" ref="J4:J9" si="4">H4*100000+I4*1000+F4</f>
        <v>0</v>
      </c>
      <c r="K4" s="89">
        <f>SUMPRODUCT((Ergebniseingabe!$K$29:$AE$58=E4)*(Ergebniseingabe!$BB$29:$BB$58&lt;&gt;""))+SUMPRODUCT((Ergebniseingabe!$AG$29:$BA$58=E4)*(Ergebniseingabe!$BE$29:$BE$58&lt;&gt;""))</f>
        <v>0</v>
      </c>
      <c r="L4" s="89">
        <f>SUMPRODUCT((Ergebniseingabe!$K$29:$AE$58=E4)*(Ergebniseingabe!$BB$29:$BB$58&gt;Ergebniseingabe!$BE$29:$BE$58))+SUMPRODUCT((Ergebniseingabe!$AG$29:$BA$58=E4)*(Ergebniseingabe!$BB$29:$BB$58&lt;Ergebniseingabe!$BE$29:$BE$58))</f>
        <v>0</v>
      </c>
      <c r="M4" s="89">
        <f>SUMPRODUCT((Ergebniseingabe!$K$29:$BA$58=E4)*(Ergebniseingabe!$BB$29:$BB$58=Ergebniseingabe!$BE$29:$BE$58)*(Ergebniseingabe!$BB$29:$BB$58&lt;&gt;"")*(Ergebniseingabe!$BE$29:$BE$58&lt;&gt;""))</f>
        <v>0</v>
      </c>
      <c r="N4" s="89">
        <f>SUMPRODUCT((Ergebniseingabe!$K$29:$AE$58=E4)*(Ergebniseingabe!$BB$29:$BB$58&lt;Ergebniseingabe!$BE$29:$BE$58))+SUMPRODUCT((Ergebniseingabe!$AG$29:$BA$58=E4)*(Ergebniseingabe!$BB$29:$BB$58&gt;Ergebniseingabe!$BE$29:$BE$58))</f>
        <v>0</v>
      </c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6"/>
      <c r="CE4" s="86"/>
      <c r="CF4" s="86"/>
      <c r="CG4" s="86"/>
    </row>
    <row r="5" spans="1:85" s="84" customFormat="1" x14ac:dyDescent="0.25">
      <c r="A5" s="93">
        <v>2</v>
      </c>
      <c r="B5" s="128">
        <f t="shared" si="0"/>
        <v>2</v>
      </c>
      <c r="C5" s="128">
        <f t="shared" si="1"/>
        <v>1.0049999999999999</v>
      </c>
      <c r="D5" s="128">
        <f t="shared" si="2"/>
        <v>1</v>
      </c>
      <c r="E5" s="93" t="str">
        <f>VLOOKUP(A5,Ergebniseingabe!$E$19:$Z$24,2,0)</f>
        <v>FVGG Kastel</v>
      </c>
      <c r="F5" s="89">
        <f>SUMPRODUCT((E5=Ergebniseingabe!$K$29:$AE$58)*(Ergebniseingabe!$BB$29:$BB$58))+SUMPRODUCT((E5=Ergebniseingabe!$AG$29:$BA$58)*(Ergebniseingabe!$BE$29:$BE$58))</f>
        <v>0</v>
      </c>
      <c r="G5" s="89">
        <f>SUMPRODUCT((E5=Ergebniseingabe!$K$29:$AE$58)*(Ergebniseingabe!$BE$29:$BE$58))+SUMPRODUCT((E5=Ergebniseingabe!$AG$29:$BA$58)*(Ergebniseingabe!$BB$29:$BB$58))</f>
        <v>0</v>
      </c>
      <c r="H5" s="89">
        <f>(SUMPRODUCT((E5=Ergebniseingabe!$K$29:$AE$58)*((Ergebniseingabe!$BB$29:$BB$58)&gt;(Ergebniseingabe!$BE$29:$BE$58)))+SUMPRODUCT((E5=Ergebniseingabe!$AG$29:$BA$58)*((Ergebniseingabe!$BE$29:$BE$58)&gt;(Ergebniseingabe!$BB$29:$BB$58))))*3+SUMPRODUCT(((E5=Ergebniseingabe!$K$29:$AE$58)+(E5=Ergebniseingabe!$AG$29:$BA$58))*((Ergebniseingabe!$BE$29:$BE$58)=(Ergebniseingabe!$BB$29:$BB$58))*NOT(ISBLANK(Ergebniseingabe!$BB$29:$BB$58)))</f>
        <v>0</v>
      </c>
      <c r="I5" s="90">
        <f t="shared" si="3"/>
        <v>0</v>
      </c>
      <c r="J5" s="89">
        <f t="shared" si="4"/>
        <v>0</v>
      </c>
      <c r="K5" s="89">
        <f>SUMPRODUCT((Ergebniseingabe!$K$29:$AE$58=E5)*(Ergebniseingabe!$BB$29:$BB$58&lt;&gt;""))+SUMPRODUCT((Ergebniseingabe!$AG$29:$BA$58=E5)*(Ergebniseingabe!$BE$29:$BE$58&lt;&gt;""))</f>
        <v>0</v>
      </c>
      <c r="L5" s="89">
        <f>SUMPRODUCT((Ergebniseingabe!$K$29:$AE$58=E5)*(Ergebniseingabe!$BB$29:$BB$58&gt;Ergebniseingabe!$BE$29:$BE$58))+SUMPRODUCT((Ergebniseingabe!$AG$29:$BA$58=E5)*(Ergebniseingabe!$BB$29:$BB$58&lt;Ergebniseingabe!$BE$29:$BE$58))</f>
        <v>0</v>
      </c>
      <c r="M5" s="89">
        <f>SUMPRODUCT((Ergebniseingabe!$K$29:$BA$58=E5)*(Ergebniseingabe!$BB$29:$BB$58=Ergebniseingabe!$BE$29:$BE$58)*(Ergebniseingabe!$BB$29:$BB$58&lt;&gt;"")*(Ergebniseingabe!$BE$29:$BE$58&lt;&gt;""))</f>
        <v>0</v>
      </c>
      <c r="N5" s="89">
        <f>SUMPRODUCT((Ergebniseingabe!$K$29:$AE$58=E5)*(Ergebniseingabe!$BB$29:$BB$58&lt;Ergebniseingabe!$BE$29:$BE$58))+SUMPRODUCT((Ergebniseingabe!$AG$29:$BA$58=E5)*(Ergebniseingabe!$BB$29:$BB$58&gt;Ergebniseingabe!$BE$29:$BE$58))</f>
        <v>0</v>
      </c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6"/>
      <c r="CE5" s="86"/>
      <c r="CF5" s="86"/>
      <c r="CG5" s="86"/>
    </row>
    <row r="6" spans="1:85" s="84" customFormat="1" x14ac:dyDescent="0.25">
      <c r="A6" s="93">
        <v>3</v>
      </c>
      <c r="B6" s="128">
        <f t="shared" si="0"/>
        <v>3</v>
      </c>
      <c r="C6" s="128">
        <f t="shared" si="1"/>
        <v>1.006</v>
      </c>
      <c r="D6" s="128">
        <f t="shared" si="2"/>
        <v>1</v>
      </c>
      <c r="E6" s="93" t="str">
        <f>VLOOKUP(A6,Ergebniseingabe!$E$19:$Z$24,2,0)</f>
        <v>SV Erbenheim</v>
      </c>
      <c r="F6" s="89">
        <f>SUMPRODUCT((E6=Ergebniseingabe!$K$29:$AE$58)*(Ergebniseingabe!$BB$29:$BB$58))+SUMPRODUCT((E6=Ergebniseingabe!$AG$29:$BA$58)*(Ergebniseingabe!$BE$29:$BE$58))</f>
        <v>0</v>
      </c>
      <c r="G6" s="89">
        <f>SUMPRODUCT((E6=Ergebniseingabe!$K$29:$AE$58)*(Ergebniseingabe!$BE$29:$BE$58))+SUMPRODUCT((E6=Ergebniseingabe!$AG$29:$BA$58)*(Ergebniseingabe!$BB$29:$BB$58))</f>
        <v>0</v>
      </c>
      <c r="H6" s="89">
        <f>(SUMPRODUCT((E6=Ergebniseingabe!$K$29:$AE$58)*((Ergebniseingabe!$BB$29:$BB$58)&gt;(Ergebniseingabe!$BE$29:$BE$58)))+SUMPRODUCT((E6=Ergebniseingabe!$AG$29:$BA$58)*((Ergebniseingabe!$BE$29:$BE$58)&gt;(Ergebniseingabe!$BB$29:$BB$58))))*3+SUMPRODUCT(((E6=Ergebniseingabe!$K$29:$AE$58)+(E6=Ergebniseingabe!$AG$29:$BA$58))*((Ergebniseingabe!$BE$29:$BE$58)=(Ergebniseingabe!$BB$29:$BB$58))*NOT(ISBLANK(Ergebniseingabe!$BB$29:$BB$58)))</f>
        <v>0</v>
      </c>
      <c r="I6" s="90">
        <f t="shared" si="3"/>
        <v>0</v>
      </c>
      <c r="J6" s="89">
        <f t="shared" si="4"/>
        <v>0</v>
      </c>
      <c r="K6" s="89">
        <f>SUMPRODUCT((Ergebniseingabe!$K$29:$AE$58=E6)*(Ergebniseingabe!$BB$29:$BB$58&lt;&gt;""))+SUMPRODUCT((Ergebniseingabe!$AG$29:$BA$58=E6)*(Ergebniseingabe!$BE$29:$BE$58&lt;&gt;""))</f>
        <v>0</v>
      </c>
      <c r="L6" s="89">
        <f>SUMPRODUCT((Ergebniseingabe!$K$29:$AE$58=E6)*(Ergebniseingabe!$BB$29:$BB$58&gt;Ergebniseingabe!$BE$29:$BE$58))+SUMPRODUCT((Ergebniseingabe!$AG$29:$BA$58=E6)*(Ergebniseingabe!$BB$29:$BB$58&lt;Ergebniseingabe!$BE$29:$BE$58))</f>
        <v>0</v>
      </c>
      <c r="M6" s="89">
        <f>SUMPRODUCT((Ergebniseingabe!$K$29:$BA$58=E6)*(Ergebniseingabe!$BB$29:$BB$58=Ergebniseingabe!$BE$29:$BE$58)*(Ergebniseingabe!$BB$29:$BB$58&lt;&gt;"")*(Ergebniseingabe!$BE$29:$BE$58&lt;&gt;""))</f>
        <v>0</v>
      </c>
      <c r="N6" s="89">
        <f>SUMPRODUCT((Ergebniseingabe!$K$29:$AE$58=E6)*(Ergebniseingabe!$BB$29:$BB$58&lt;Ergebniseingabe!$BE$29:$BE$58))+SUMPRODUCT((Ergebniseingabe!$AG$29:$BA$58=E6)*(Ergebniseingabe!$BB$29:$BB$58&gt;Ergebniseingabe!$BE$29:$BE$58))</f>
        <v>0</v>
      </c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6"/>
      <c r="CE6" s="86"/>
      <c r="CF6" s="86"/>
      <c r="CG6" s="86"/>
    </row>
    <row r="7" spans="1:85" s="84" customFormat="1" x14ac:dyDescent="0.25">
      <c r="A7" s="93">
        <v>4</v>
      </c>
      <c r="B7" s="128">
        <f t="shared" si="0"/>
        <v>4</v>
      </c>
      <c r="C7" s="128">
        <f t="shared" si="1"/>
        <v>1.0069999999999999</v>
      </c>
      <c r="D7" s="128">
        <f t="shared" si="2"/>
        <v>1</v>
      </c>
      <c r="E7" s="93" t="str">
        <f>VLOOKUP(A7,Ergebniseingabe!$E$19:$Z$24,2,0)</f>
        <v>FC Mammolshain</v>
      </c>
      <c r="F7" s="89">
        <f>SUMPRODUCT((E7=Ergebniseingabe!$K$29:$AE$58)*(Ergebniseingabe!$BB$29:$BB$58))+SUMPRODUCT((E7=Ergebniseingabe!$AG$29:$BA$58)*(Ergebniseingabe!$BE$29:$BE$58))</f>
        <v>0</v>
      </c>
      <c r="G7" s="89">
        <f>SUMPRODUCT((E7=Ergebniseingabe!$K$29:$AE$58)*(Ergebniseingabe!$BE$29:$BE$58))+SUMPRODUCT((E7=Ergebniseingabe!$AG$29:$BA$58)*(Ergebniseingabe!$BB$29:$BB$58))</f>
        <v>0</v>
      </c>
      <c r="H7" s="89">
        <f>(SUMPRODUCT((E7=Ergebniseingabe!$K$29:$AE$58)*((Ergebniseingabe!$BB$29:$BB$58)&gt;(Ergebniseingabe!$BE$29:$BE$58)))+SUMPRODUCT((E7=Ergebniseingabe!$AG$29:$BA$58)*((Ergebniseingabe!$BE$29:$BE$58)&gt;(Ergebniseingabe!$BB$29:$BB$58))))*3+SUMPRODUCT(((E7=Ergebniseingabe!$K$29:$AE$58)+(E7=Ergebniseingabe!$AG$29:$BA$58))*((Ergebniseingabe!$BE$29:$BE$58)=(Ergebniseingabe!$BB$29:$BB$58))*NOT(ISBLANK(Ergebniseingabe!$BB$29:$BB$58)))</f>
        <v>0</v>
      </c>
      <c r="I7" s="90">
        <f t="shared" si="3"/>
        <v>0</v>
      </c>
      <c r="J7" s="89">
        <f t="shared" si="4"/>
        <v>0</v>
      </c>
      <c r="K7" s="89">
        <f>SUMPRODUCT((Ergebniseingabe!$K$29:$AE$58=E7)*(Ergebniseingabe!$BB$29:$BB$58&lt;&gt;""))+SUMPRODUCT((Ergebniseingabe!$AG$29:$BA$58=E7)*(Ergebniseingabe!$BE$29:$BE$58&lt;&gt;""))</f>
        <v>0</v>
      </c>
      <c r="L7" s="89">
        <f>SUMPRODUCT((Ergebniseingabe!$K$29:$AE$58=E7)*(Ergebniseingabe!$BB$29:$BB$58&gt;Ergebniseingabe!$BE$29:$BE$58))+SUMPRODUCT((Ergebniseingabe!$AG$29:$BA$58=E7)*(Ergebniseingabe!$BB$29:$BB$58&lt;Ergebniseingabe!$BE$29:$BE$58))</f>
        <v>0</v>
      </c>
      <c r="M7" s="89">
        <f>SUMPRODUCT((Ergebniseingabe!$K$29:$BA$58=E7)*(Ergebniseingabe!$BB$29:$BB$58=Ergebniseingabe!$BE$29:$BE$58)*(Ergebniseingabe!$BB$29:$BB$58&lt;&gt;"")*(Ergebniseingabe!$BE$29:$BE$58&lt;&gt;""))</f>
        <v>0</v>
      </c>
      <c r="N7" s="89">
        <f>SUMPRODUCT((Ergebniseingabe!$K$29:$AE$58=E7)*(Ergebniseingabe!$BB$29:$BB$58&lt;Ergebniseingabe!$BE$29:$BE$58))+SUMPRODUCT((Ergebniseingabe!$AG$29:$BA$58=E7)*(Ergebniseingabe!$BB$29:$BB$58&gt;Ergebniseingabe!$BE$29:$BE$58))</f>
        <v>0</v>
      </c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6"/>
      <c r="CE7" s="86"/>
      <c r="CF7" s="86"/>
      <c r="CG7" s="86"/>
    </row>
    <row r="8" spans="1:85" s="84" customFormat="1" x14ac:dyDescent="0.25">
      <c r="A8" s="93">
        <v>5</v>
      </c>
      <c r="B8" s="128">
        <f t="shared" si="0"/>
        <v>5</v>
      </c>
      <c r="C8" s="128">
        <f t="shared" si="1"/>
        <v>1.008</v>
      </c>
      <c r="D8" s="128">
        <f t="shared" si="2"/>
        <v>1</v>
      </c>
      <c r="E8" s="93" t="str">
        <f>VLOOKUP(A8,Ergebniseingabe!$E$19:$Z$24,2,0)</f>
        <v>SV Frauenstein</v>
      </c>
      <c r="F8" s="89">
        <f>SUMPRODUCT((E8=Ergebniseingabe!$K$29:$AE$58)*(Ergebniseingabe!$BB$29:$BB$58))+SUMPRODUCT((E8=Ergebniseingabe!$AG$29:$BA$58)*(Ergebniseingabe!$BE$29:$BE$58))</f>
        <v>0</v>
      </c>
      <c r="G8" s="89">
        <f>SUMPRODUCT((E8=Ergebniseingabe!$K$29:$AE$58)*(Ergebniseingabe!$BE$29:$BE$58))+SUMPRODUCT((E8=Ergebniseingabe!$AG$29:$BA$58)*(Ergebniseingabe!$BB$29:$BB$58))</f>
        <v>0</v>
      </c>
      <c r="H8" s="89">
        <f>(SUMPRODUCT((E8=Ergebniseingabe!$K$29:$AE$58)*((Ergebniseingabe!$BB$29:$BB$58)&gt;(Ergebniseingabe!$BE$29:$BE$58)))+SUMPRODUCT((E8=Ergebniseingabe!$AG$29:$BA$58)*((Ergebniseingabe!$BE$29:$BE$58)&gt;(Ergebniseingabe!$BB$29:$BB$58))))*3+SUMPRODUCT(((E8=Ergebniseingabe!$K$29:$AE$58)+(E8=Ergebniseingabe!$AG$29:$BA$58))*((Ergebniseingabe!$BE$29:$BE$58)=(Ergebniseingabe!$BB$29:$BB$58))*NOT(ISBLANK(Ergebniseingabe!$BB$29:$BB$58)))</f>
        <v>0</v>
      </c>
      <c r="I8" s="90">
        <f t="shared" si="3"/>
        <v>0</v>
      </c>
      <c r="J8" s="89">
        <f t="shared" si="4"/>
        <v>0</v>
      </c>
      <c r="K8" s="89">
        <f>SUMPRODUCT((Ergebniseingabe!$K$29:$AE$58=E8)*(Ergebniseingabe!$BB$29:$BB$58&lt;&gt;""))+SUMPRODUCT((Ergebniseingabe!$AG$29:$BA$58=E8)*(Ergebniseingabe!$BE$29:$BE$58&lt;&gt;""))</f>
        <v>0</v>
      </c>
      <c r="L8" s="89">
        <f>SUMPRODUCT((Ergebniseingabe!$K$29:$AE$58=E8)*(Ergebniseingabe!$BB$29:$BB$58&gt;Ergebniseingabe!$BE$29:$BE$58))+SUMPRODUCT((Ergebniseingabe!$AG$29:$BA$58=E8)*(Ergebniseingabe!$BB$29:$BB$58&lt;Ergebniseingabe!$BE$29:$BE$58))</f>
        <v>0</v>
      </c>
      <c r="M8" s="89">
        <f>SUMPRODUCT((Ergebniseingabe!$K$29:$BA$58=E8)*(Ergebniseingabe!$BB$29:$BB$58=Ergebniseingabe!$BE$29:$BE$58)*(Ergebniseingabe!$BB$29:$BB$58&lt;&gt;"")*(Ergebniseingabe!$BE$29:$BE$58&lt;&gt;""))</f>
        <v>0</v>
      </c>
      <c r="N8" s="89">
        <f>SUMPRODUCT((Ergebniseingabe!$K$29:$AE$58=E8)*(Ergebniseingabe!$BB$29:$BB$58&lt;Ergebniseingabe!$BE$29:$BE$58))+SUMPRODUCT((Ergebniseingabe!$AG$29:$BA$58=E8)*(Ergebniseingabe!$BB$29:$BB$58&gt;Ergebniseingabe!$BE$29:$BE$58))</f>
        <v>0</v>
      </c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6"/>
      <c r="CE8" s="86"/>
      <c r="CF8" s="86"/>
      <c r="CG8" s="86"/>
    </row>
    <row r="9" spans="1:85" s="84" customFormat="1" x14ac:dyDescent="0.25">
      <c r="A9" s="93">
        <v>6</v>
      </c>
      <c r="B9" s="128">
        <f t="shared" si="0"/>
        <v>6</v>
      </c>
      <c r="C9" s="128">
        <f t="shared" si="1"/>
        <v>1.0089999999999999</v>
      </c>
      <c r="D9" s="128">
        <f t="shared" si="2"/>
        <v>1</v>
      </c>
      <c r="E9" s="93" t="str">
        <f>VLOOKUP(A9,Ergebniseingabe!$E$19:$Z$24,2,0)</f>
        <v>TV Wallau</v>
      </c>
      <c r="F9" s="89">
        <f>SUMPRODUCT((E9=Ergebniseingabe!$K$29:$AE$58)*(Ergebniseingabe!$BB$29:$BB$58))+SUMPRODUCT((E9=Ergebniseingabe!$AG$29:$BA$58)*(Ergebniseingabe!$BE$29:$BE$58))</f>
        <v>0</v>
      </c>
      <c r="G9" s="89">
        <f>SUMPRODUCT((E9=Ergebniseingabe!$K$29:$AE$58)*(Ergebniseingabe!$BE$29:$BE$58))+SUMPRODUCT((E9=Ergebniseingabe!$AG$29:$BA$58)*(Ergebniseingabe!$BB$29:$BB$58))</f>
        <v>0</v>
      </c>
      <c r="H9" s="89">
        <f>(SUMPRODUCT((E9=Ergebniseingabe!$K$29:$AE$58)*((Ergebniseingabe!$BB$29:$BB$58)&gt;(Ergebniseingabe!$BE$29:$BE$58)))+SUMPRODUCT((E9=Ergebniseingabe!$AG$29:$BA$58)*((Ergebniseingabe!$BE$29:$BE$58)&gt;(Ergebniseingabe!$BB$29:$BB$58))))*3+SUMPRODUCT(((E9=Ergebniseingabe!$K$29:$AE$58)+(E9=Ergebniseingabe!$AG$29:$BA$58))*((Ergebniseingabe!$BE$29:$BE$58)=(Ergebniseingabe!$BB$29:$BB$58))*NOT(ISBLANK(Ergebniseingabe!$BB$29:$BB$58)))</f>
        <v>0</v>
      </c>
      <c r="I9" s="90">
        <f t="shared" si="3"/>
        <v>0</v>
      </c>
      <c r="J9" s="89">
        <f t="shared" si="4"/>
        <v>0</v>
      </c>
      <c r="K9" s="89">
        <f>SUMPRODUCT((Ergebniseingabe!$K$29:$AE$58=E9)*(Ergebniseingabe!$BB$29:$BB$58&lt;&gt;""))+SUMPRODUCT((Ergebniseingabe!$AG$29:$BA$58=E9)*(Ergebniseingabe!$BE$29:$BE$58&lt;&gt;""))</f>
        <v>0</v>
      </c>
      <c r="L9" s="89">
        <f>SUMPRODUCT((Ergebniseingabe!$K$29:$AE$58=E9)*(Ergebniseingabe!$BB$29:$BB$58&gt;Ergebniseingabe!$BE$29:$BE$58))+SUMPRODUCT((Ergebniseingabe!$AG$29:$BA$58=E9)*(Ergebniseingabe!$BB$29:$BB$58&lt;Ergebniseingabe!$BE$29:$BE$58))</f>
        <v>0</v>
      </c>
      <c r="M9" s="89">
        <f>SUMPRODUCT((Ergebniseingabe!$K$29:$BA$58=E9)*(Ergebniseingabe!$BB$29:$BB$58=Ergebniseingabe!$BE$29:$BE$58)*(Ergebniseingabe!$BB$29:$BB$58&lt;&gt;"")*(Ergebniseingabe!$BE$29:$BE$58&lt;&gt;""))</f>
        <v>0</v>
      </c>
      <c r="N9" s="89">
        <f>SUMPRODUCT((Ergebniseingabe!$K$29:$AE$58=E9)*(Ergebniseingabe!$BB$29:$BB$58&lt;Ergebniseingabe!$BE$29:$BE$58))+SUMPRODUCT((Ergebniseingabe!$AG$29:$BA$58=E9)*(Ergebniseingabe!$BB$29:$BB$58&gt;Ergebniseingabe!$BE$29:$BE$58))</f>
        <v>0</v>
      </c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6"/>
      <c r="CE9" s="86"/>
      <c r="CF9" s="86"/>
      <c r="CG9" s="86"/>
    </row>
    <row r="10" spans="1:85" s="84" customFormat="1" x14ac:dyDescent="0.25">
      <c r="A10" s="93">
        <f>COUNT((A4:A9))*(COUNT(A4:A9)-1)</f>
        <v>30</v>
      </c>
      <c r="B10" s="93"/>
      <c r="C10" s="93"/>
      <c r="D10" s="93">
        <f>COUNTIF($D$4:$D$9,1)</f>
        <v>6</v>
      </c>
      <c r="E10" s="93"/>
      <c r="F10" s="93"/>
      <c r="G10" s="93"/>
      <c r="H10" s="93"/>
      <c r="I10" s="93"/>
      <c r="J10" s="93"/>
      <c r="K10" s="93">
        <f>SUM(K4:K9)</f>
        <v>0</v>
      </c>
      <c r="L10" s="130"/>
      <c r="M10" s="93"/>
      <c r="N10" s="93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6"/>
      <c r="CE10" s="86"/>
      <c r="CF10" s="86"/>
      <c r="CG10" s="86"/>
    </row>
    <row r="11" spans="1:85" s="84" customFormat="1" x14ac:dyDescent="0.25">
      <c r="A11" s="93"/>
      <c r="B11" s="93"/>
      <c r="C11" s="93"/>
      <c r="D11" s="93">
        <f>COUNTIF($D$4:$D$9,2)</f>
        <v>0</v>
      </c>
      <c r="E11" s="93"/>
      <c r="F11" s="93"/>
      <c r="G11" s="93"/>
      <c r="H11" s="93"/>
      <c r="I11" s="93"/>
      <c r="J11" s="93"/>
      <c r="K11" s="93"/>
      <c r="L11" s="130"/>
      <c r="M11" s="93"/>
      <c r="N11" s="93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6"/>
      <c r="CE11" s="86"/>
      <c r="CF11" s="86"/>
      <c r="CG11" s="86"/>
    </row>
    <row r="12" spans="1:85" s="84" customFormat="1" x14ac:dyDescent="0.25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130"/>
      <c r="M12" s="93"/>
      <c r="N12" s="93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6"/>
      <c r="CE12" s="86"/>
      <c r="CF12" s="86"/>
      <c r="CG12" s="86"/>
    </row>
    <row r="13" spans="1:85" s="84" customFormat="1" x14ac:dyDescent="0.25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130"/>
      <c r="M13" s="93"/>
      <c r="N13" s="93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6"/>
      <c r="CE13" s="86"/>
      <c r="CF13" s="86"/>
      <c r="CG13" s="86"/>
    </row>
    <row r="14" spans="1:85" s="84" customFormat="1" x14ac:dyDescent="0.25">
      <c r="A14" s="93">
        <v>1</v>
      </c>
      <c r="B14" s="128">
        <f t="shared" ref="B14:B19" si="5">RANK(C14,$C$14:$C$19,1)</f>
        <v>1</v>
      </c>
      <c r="C14" s="128">
        <f t="shared" ref="C14:C19" si="6">D14+ROW()/1000</f>
        <v>1.014</v>
      </c>
      <c r="D14" s="128">
        <f t="shared" ref="D14:D19" si="7">RANK(J14,$J$14:$J$19)</f>
        <v>1</v>
      </c>
      <c r="E14" s="93" t="str">
        <f>VLOOKUP(A14,Ergebniseingabe!$AD$19:$AY$24,2,0)</f>
        <v>FC Schwalbach</v>
      </c>
      <c r="F14" s="89">
        <f>SUMPRODUCT((E14=Ergebniseingabe!$K$29:$AE$58)*(Ergebniseingabe!$BB$29:$BB$58))+SUMPRODUCT((E14=Ergebniseingabe!$AG$29:$BA$58)*(Ergebniseingabe!$BE$29:$BE$58))</f>
        <v>0</v>
      </c>
      <c r="G14" s="89">
        <f>SUMPRODUCT((E14=Ergebniseingabe!$K$29:$AE$58)*(Ergebniseingabe!$BE$29:$BE$58))+SUMPRODUCT((E14=Ergebniseingabe!$AG$29:$BA$58)*(Ergebniseingabe!$BB$29:$BB$58))</f>
        <v>0</v>
      </c>
      <c r="H14" s="89">
        <f>(SUMPRODUCT((E14=Ergebniseingabe!$K$29:$AE$58)*((Ergebniseingabe!$BB$29:$BB$58)&gt;(Ergebniseingabe!$BE$29:$BE$58)))+SUMPRODUCT((E14=Ergebniseingabe!$AG$29:$BA$58)*((Ergebniseingabe!$BE$29:$BE$58)&gt;(Ergebniseingabe!$BB$29:$BB$58))))*3+SUMPRODUCT(((E14=Ergebniseingabe!$K$29:$AE$58)+(E14=Ergebniseingabe!$AG$29:$BA$58))*((Ergebniseingabe!$BE$29:$BE$58)=(Ergebniseingabe!$BB$29:$BB$58))*NOT(ISBLANK(Ergebniseingabe!$BB$29:$BB$58)))</f>
        <v>0</v>
      </c>
      <c r="I14" s="90">
        <f t="shared" ref="I14:I19" si="8">F14-G14</f>
        <v>0</v>
      </c>
      <c r="J14" s="89">
        <f t="shared" ref="J14:J19" si="9">H14*100000+I14*1000+F14</f>
        <v>0</v>
      </c>
      <c r="K14" s="89">
        <f>SUMPRODUCT((Ergebniseingabe!$K$29:$AE$58=E14)*(Ergebniseingabe!$BB$29:$BB$58&lt;&gt;""))+SUMPRODUCT((Ergebniseingabe!$AG$29:$BA$58=E14)*(Ergebniseingabe!$BE$29:$BE$58&lt;&gt;""))</f>
        <v>0</v>
      </c>
      <c r="L14" s="89">
        <f>SUMPRODUCT((Ergebniseingabe!$K$29:$AE$58=E14)*(Ergebniseingabe!$BB$29:$BB$58&gt;Ergebniseingabe!$BE$29:$BE$58))+SUMPRODUCT((Ergebniseingabe!$AG$29:$BA$58=E14)*(Ergebniseingabe!$BB$29:$BB$58&lt;Ergebniseingabe!$BE$29:$BE$58))</f>
        <v>0</v>
      </c>
      <c r="M14" s="89">
        <f>SUMPRODUCT((Ergebniseingabe!$K$29:$BA$58=E14)*(Ergebniseingabe!$BB$29:$BB$58=Ergebniseingabe!$BE$29:$BE$58)*(Ergebniseingabe!$BB$29:$BB$58&lt;&gt;"")*(Ergebniseingabe!$BE$29:$BE$58&lt;&gt;""))</f>
        <v>0</v>
      </c>
      <c r="N14" s="89">
        <f>SUMPRODUCT((Ergebniseingabe!$K$29:$AE$58=E14)*(Ergebniseingabe!$BB$29:$BB$58&lt;Ergebniseingabe!$BE$29:$BE$58))+SUMPRODUCT((Ergebniseingabe!$AG$29:$BA$58=E14)*(Ergebniseingabe!$BB$29:$BB$58&gt;Ergebniseingabe!$BE$29:$BE$58))</f>
        <v>0</v>
      </c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6"/>
      <c r="CE14" s="86"/>
      <c r="CF14" s="86"/>
      <c r="CG14" s="86"/>
    </row>
    <row r="15" spans="1:85" s="84" customFormat="1" x14ac:dyDescent="0.25">
      <c r="A15" s="93">
        <v>2</v>
      </c>
      <c r="B15" s="128">
        <f t="shared" si="5"/>
        <v>2</v>
      </c>
      <c r="C15" s="128">
        <f t="shared" si="6"/>
        <v>1.0149999999999999</v>
      </c>
      <c r="D15" s="128">
        <f t="shared" si="7"/>
        <v>1</v>
      </c>
      <c r="E15" s="93" t="str">
        <f>VLOOKUP(A15,Ergebniseingabe!$AD$19:$AY$24,2,0)</f>
        <v>FSV Schierstein 08</v>
      </c>
      <c r="F15" s="89">
        <f>SUMPRODUCT((E15=Ergebniseingabe!$K$29:$AE$58)*(Ergebniseingabe!$BB$29:$BB$58))+SUMPRODUCT((E15=Ergebniseingabe!$AG$29:$BA$58)*(Ergebniseingabe!$BE$29:$BE$58))</f>
        <v>0</v>
      </c>
      <c r="G15" s="89">
        <f>SUMPRODUCT((E15=Ergebniseingabe!$K$29:$AE$58)*(Ergebniseingabe!$BE$29:$BE$58))+SUMPRODUCT((E15=Ergebniseingabe!$AG$29:$BA$58)*(Ergebniseingabe!$BB$29:$BB$58))</f>
        <v>0</v>
      </c>
      <c r="H15" s="89">
        <f>(SUMPRODUCT((E15=Ergebniseingabe!$K$29:$AE$58)*((Ergebniseingabe!$BB$29:$BB$58)&gt;(Ergebniseingabe!$BE$29:$BE$58)))+SUMPRODUCT((E15=Ergebniseingabe!$AG$29:$BA$58)*((Ergebniseingabe!$BE$29:$BE$58)&gt;(Ergebniseingabe!$BB$29:$BB$58))))*3+SUMPRODUCT(((E15=Ergebniseingabe!$K$29:$AE$58)+(E15=Ergebniseingabe!$AG$29:$BA$58))*((Ergebniseingabe!$BE$29:$BE$58)=(Ergebniseingabe!$BB$29:$BB$58))*NOT(ISBLANK(Ergebniseingabe!$BB$29:$BB$58)))</f>
        <v>0</v>
      </c>
      <c r="I15" s="90">
        <f t="shared" si="8"/>
        <v>0</v>
      </c>
      <c r="J15" s="89">
        <f t="shared" si="9"/>
        <v>0</v>
      </c>
      <c r="K15" s="89">
        <f>SUMPRODUCT((Ergebniseingabe!$K$29:$AE$58=E15)*(Ergebniseingabe!$BB$29:$BB$58&lt;&gt;""))+SUMPRODUCT((Ergebniseingabe!$AG$29:$BA$58=E15)*(Ergebniseingabe!$BE$29:$BE$58&lt;&gt;""))</f>
        <v>0</v>
      </c>
      <c r="L15" s="89">
        <f>SUMPRODUCT((Ergebniseingabe!$K$29:$AE$58=E15)*(Ergebniseingabe!$BB$29:$BB$58&gt;Ergebniseingabe!$BE$29:$BE$58))+SUMPRODUCT((Ergebniseingabe!$AG$29:$BA$58=E15)*(Ergebniseingabe!$BB$29:$BB$58&lt;Ergebniseingabe!$BE$29:$BE$58))</f>
        <v>0</v>
      </c>
      <c r="M15" s="89">
        <f>SUMPRODUCT((Ergebniseingabe!$K$29:$BA$58=E15)*(Ergebniseingabe!$BB$29:$BB$58=Ergebniseingabe!$BE$29:$BE$58)*(Ergebniseingabe!$BB$29:$BB$58&lt;&gt;"")*(Ergebniseingabe!$BE$29:$BE$58&lt;&gt;""))</f>
        <v>0</v>
      </c>
      <c r="N15" s="89">
        <f>SUMPRODUCT((Ergebniseingabe!$K$29:$AE$58=E15)*(Ergebniseingabe!$BB$29:$BB$58&lt;Ergebniseingabe!$BE$29:$BE$58))+SUMPRODUCT((Ergebniseingabe!$AG$29:$BA$58=E15)*(Ergebniseingabe!$BB$29:$BB$58&gt;Ergebniseingabe!$BE$29:$BE$58))</f>
        <v>0</v>
      </c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6"/>
      <c r="CE15" s="86"/>
      <c r="CF15" s="86"/>
      <c r="CG15" s="86"/>
    </row>
    <row r="16" spans="1:85" s="84" customFormat="1" x14ac:dyDescent="0.25">
      <c r="A16" s="93">
        <v>3</v>
      </c>
      <c r="B16" s="128">
        <f t="shared" si="5"/>
        <v>3</v>
      </c>
      <c r="C16" s="128">
        <f t="shared" si="6"/>
        <v>1.016</v>
      </c>
      <c r="D16" s="128">
        <f t="shared" si="7"/>
        <v>1</v>
      </c>
      <c r="E16" s="93" t="str">
        <f>VLOOKUP(A16,Ergebniseingabe!$AD$19:$AY$24,2,0)</f>
        <v>VFR Wiesbaden</v>
      </c>
      <c r="F16" s="89">
        <f>SUMPRODUCT((E16=Ergebniseingabe!$K$29:$AE$58)*(Ergebniseingabe!$BB$29:$BB$58))+SUMPRODUCT((E16=Ergebniseingabe!$AG$29:$BA$58)*(Ergebniseingabe!$BE$29:$BE$58))</f>
        <v>0</v>
      </c>
      <c r="G16" s="89">
        <f>SUMPRODUCT((E16=Ergebniseingabe!$K$29:$AE$58)*(Ergebniseingabe!$BE$29:$BE$58))+SUMPRODUCT((E16=Ergebniseingabe!$AG$29:$BA$58)*(Ergebniseingabe!$BB$29:$BB$58))</f>
        <v>0</v>
      </c>
      <c r="H16" s="89">
        <f>(SUMPRODUCT((E16=Ergebniseingabe!$K$29:$AE$58)*((Ergebniseingabe!$BB$29:$BB$58)&gt;(Ergebniseingabe!$BE$29:$BE$58)))+SUMPRODUCT((E16=Ergebniseingabe!$AG$29:$BA$58)*((Ergebniseingabe!$BE$29:$BE$58)&gt;(Ergebniseingabe!$BB$29:$BB$58))))*3+SUMPRODUCT(((E16=Ergebniseingabe!$K$29:$AE$58)+(E16=Ergebniseingabe!$AG$29:$BA$58))*((Ergebniseingabe!$BE$29:$BE$58)=(Ergebniseingabe!$BB$29:$BB$58))*NOT(ISBLANK(Ergebniseingabe!$BB$29:$BB$58)))</f>
        <v>0</v>
      </c>
      <c r="I16" s="90">
        <f t="shared" si="8"/>
        <v>0</v>
      </c>
      <c r="J16" s="89">
        <f t="shared" si="9"/>
        <v>0</v>
      </c>
      <c r="K16" s="89">
        <f>SUMPRODUCT((Ergebniseingabe!$K$29:$AE$58=E16)*(Ergebniseingabe!$BB$29:$BB$58&lt;&gt;""))+SUMPRODUCT((Ergebniseingabe!$AG$29:$BA$58=E16)*(Ergebniseingabe!$BE$29:$BE$58&lt;&gt;""))</f>
        <v>0</v>
      </c>
      <c r="L16" s="89">
        <f>SUMPRODUCT((Ergebniseingabe!$K$29:$AE$58=E16)*(Ergebniseingabe!$BB$29:$BB$58&gt;Ergebniseingabe!$BE$29:$BE$58))+SUMPRODUCT((Ergebniseingabe!$AG$29:$BA$58=E16)*(Ergebniseingabe!$BB$29:$BB$58&lt;Ergebniseingabe!$BE$29:$BE$58))</f>
        <v>0</v>
      </c>
      <c r="M16" s="89">
        <f>SUMPRODUCT((Ergebniseingabe!$K$29:$BA$58=E16)*(Ergebniseingabe!$BB$29:$BB$58=Ergebniseingabe!$BE$29:$BE$58)*(Ergebniseingabe!$BB$29:$BB$58&lt;&gt;"")*(Ergebniseingabe!$BE$29:$BE$58&lt;&gt;""))</f>
        <v>0</v>
      </c>
      <c r="N16" s="89">
        <f>SUMPRODUCT((Ergebniseingabe!$K$29:$AE$58=E16)*(Ergebniseingabe!$BB$29:$BB$58&lt;Ergebniseingabe!$BE$29:$BE$58))+SUMPRODUCT((Ergebniseingabe!$AG$29:$BA$58=E16)*(Ergebniseingabe!$BB$29:$BB$58&gt;Ergebniseingabe!$BE$29:$BE$58))</f>
        <v>0</v>
      </c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6"/>
      <c r="CE16" s="86"/>
      <c r="CF16" s="86"/>
      <c r="CG16" s="86"/>
    </row>
    <row r="17" spans="1:85" s="84" customFormat="1" x14ac:dyDescent="0.25">
      <c r="A17" s="93">
        <v>4</v>
      </c>
      <c r="B17" s="128">
        <f t="shared" si="5"/>
        <v>4</v>
      </c>
      <c r="C17" s="128">
        <f t="shared" si="6"/>
        <v>1.0169999999999999</v>
      </c>
      <c r="D17" s="128">
        <f t="shared" si="7"/>
        <v>1</v>
      </c>
      <c r="E17" s="93" t="str">
        <f>VLOOKUP(A17,Ergebniseingabe!$AD$19:$AY$24,2,0)</f>
        <v>FC Fortuna Höchst</v>
      </c>
      <c r="F17" s="89">
        <f>SUMPRODUCT((E17=Ergebniseingabe!$K$29:$AE$58)*(Ergebniseingabe!$BB$29:$BB$58))+SUMPRODUCT((E17=Ergebniseingabe!$AG$29:$BA$58)*(Ergebniseingabe!$BE$29:$BE$58))</f>
        <v>0</v>
      </c>
      <c r="G17" s="89">
        <f>SUMPRODUCT((E17=Ergebniseingabe!$K$29:$AE$58)*(Ergebniseingabe!$BE$29:$BE$58))+SUMPRODUCT((E17=Ergebniseingabe!$AG$29:$BA$58)*(Ergebniseingabe!$BB$29:$BB$58))</f>
        <v>0</v>
      </c>
      <c r="H17" s="89">
        <f>(SUMPRODUCT((E17=Ergebniseingabe!$K$29:$AE$58)*((Ergebniseingabe!$BB$29:$BB$58)&gt;(Ergebniseingabe!$BE$29:$BE$58)))+SUMPRODUCT((E17=Ergebniseingabe!$AG$29:$BA$58)*((Ergebniseingabe!$BE$29:$BE$58)&gt;(Ergebniseingabe!$BB$29:$BB$58))))*3+SUMPRODUCT(((E17=Ergebniseingabe!$K$29:$AE$58)+(E17=Ergebniseingabe!$AG$29:$BA$58))*((Ergebniseingabe!$BE$29:$BE$58)=(Ergebniseingabe!$BB$29:$BB$58))*NOT(ISBLANK(Ergebniseingabe!$BB$29:$BB$58)))</f>
        <v>0</v>
      </c>
      <c r="I17" s="90">
        <f t="shared" si="8"/>
        <v>0</v>
      </c>
      <c r="J17" s="89">
        <f t="shared" si="9"/>
        <v>0</v>
      </c>
      <c r="K17" s="89">
        <f>SUMPRODUCT((Ergebniseingabe!$K$29:$AE$58=E17)*(Ergebniseingabe!$BB$29:$BB$58&lt;&gt;""))+SUMPRODUCT((Ergebniseingabe!$AG$29:$BA$58=E17)*(Ergebniseingabe!$BE$29:$BE$58&lt;&gt;""))</f>
        <v>0</v>
      </c>
      <c r="L17" s="89">
        <f>SUMPRODUCT((Ergebniseingabe!$K$29:$AE$58=E17)*(Ergebniseingabe!$BB$29:$BB$58&gt;Ergebniseingabe!$BE$29:$BE$58))+SUMPRODUCT((Ergebniseingabe!$AG$29:$BA$58=E17)*(Ergebniseingabe!$BB$29:$BB$58&lt;Ergebniseingabe!$BE$29:$BE$58))</f>
        <v>0</v>
      </c>
      <c r="M17" s="89">
        <f>SUMPRODUCT((Ergebniseingabe!$K$29:$BA$58=E17)*(Ergebniseingabe!$BB$29:$BB$58=Ergebniseingabe!$BE$29:$BE$58)*(Ergebniseingabe!$BB$29:$BB$58&lt;&gt;"")*(Ergebniseingabe!$BE$29:$BE$58&lt;&gt;""))</f>
        <v>0</v>
      </c>
      <c r="N17" s="89">
        <f>SUMPRODUCT((Ergebniseingabe!$K$29:$AE$58=E17)*(Ergebniseingabe!$BB$29:$BB$58&lt;Ergebniseingabe!$BE$29:$BE$58))+SUMPRODUCT((Ergebniseingabe!$AG$29:$BA$58=E17)*(Ergebniseingabe!$BB$29:$BB$58&gt;Ergebniseingabe!$BE$29:$BE$58))</f>
        <v>0</v>
      </c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6"/>
      <c r="CE17" s="86"/>
      <c r="CF17" s="86"/>
      <c r="CG17" s="86"/>
    </row>
    <row r="18" spans="1:85" s="84" customFormat="1" x14ac:dyDescent="0.25">
      <c r="A18" s="93">
        <v>5</v>
      </c>
      <c r="B18" s="128">
        <f t="shared" si="5"/>
        <v>5</v>
      </c>
      <c r="C18" s="128">
        <f t="shared" si="6"/>
        <v>1.018</v>
      </c>
      <c r="D18" s="128">
        <f t="shared" si="7"/>
        <v>1</v>
      </c>
      <c r="E18" s="93" t="str">
        <f>VLOOKUP(A18,Ergebniseingabe!$AD$19:$AY$24,2,0)</f>
        <v>BSC Altenhain</v>
      </c>
      <c r="F18" s="89">
        <f>SUMPRODUCT((E18=Ergebniseingabe!$K$29:$AE$58)*(Ergebniseingabe!$BB$29:$BB$58))+SUMPRODUCT((E18=Ergebniseingabe!$AG$29:$BA$58)*(Ergebniseingabe!$BE$29:$BE$58))</f>
        <v>0</v>
      </c>
      <c r="G18" s="89">
        <f>SUMPRODUCT((E18=Ergebniseingabe!$K$29:$AE$58)*(Ergebniseingabe!$BE$29:$BE$58))+SUMPRODUCT((E18=Ergebniseingabe!$AG$29:$BA$58)*(Ergebniseingabe!$BB$29:$BB$58))</f>
        <v>0</v>
      </c>
      <c r="H18" s="89">
        <f>(SUMPRODUCT((E18=Ergebniseingabe!$K$29:$AE$58)*((Ergebniseingabe!$BB$29:$BB$58)&gt;(Ergebniseingabe!$BE$29:$BE$58)))+SUMPRODUCT((E18=Ergebniseingabe!$AG$29:$BA$58)*((Ergebniseingabe!$BE$29:$BE$58)&gt;(Ergebniseingabe!$BB$29:$BB$58))))*3+SUMPRODUCT(((E18=Ergebniseingabe!$K$29:$AE$58)+(E18=Ergebniseingabe!$AG$29:$BA$58))*((Ergebniseingabe!$BE$29:$BE$58)=(Ergebniseingabe!$BB$29:$BB$58))*NOT(ISBLANK(Ergebniseingabe!$BB$29:$BB$58)))</f>
        <v>0</v>
      </c>
      <c r="I18" s="90">
        <f t="shared" si="8"/>
        <v>0</v>
      </c>
      <c r="J18" s="89">
        <f t="shared" si="9"/>
        <v>0</v>
      </c>
      <c r="K18" s="89">
        <f>SUMPRODUCT((Ergebniseingabe!$K$29:$AE$58=E18)*(Ergebniseingabe!$BB$29:$BB$58&lt;&gt;""))+SUMPRODUCT((Ergebniseingabe!$AG$29:$BA$58=E18)*(Ergebniseingabe!$BE$29:$BE$58&lt;&gt;""))</f>
        <v>0</v>
      </c>
      <c r="L18" s="89">
        <f>SUMPRODUCT((Ergebniseingabe!$K$29:$AE$58=E18)*(Ergebniseingabe!$BB$29:$BB$58&gt;Ergebniseingabe!$BE$29:$BE$58))+SUMPRODUCT((Ergebniseingabe!$AG$29:$BA$58=E18)*(Ergebniseingabe!$BB$29:$BB$58&lt;Ergebniseingabe!$BE$29:$BE$58))</f>
        <v>0</v>
      </c>
      <c r="M18" s="89">
        <f>SUMPRODUCT((Ergebniseingabe!$K$29:$BA$58=E18)*(Ergebniseingabe!$BB$29:$BB$58=Ergebniseingabe!$BE$29:$BE$58)*(Ergebniseingabe!$BB$29:$BB$58&lt;&gt;"")*(Ergebniseingabe!$BE$29:$BE$58&lt;&gt;""))</f>
        <v>0</v>
      </c>
      <c r="N18" s="89">
        <f>SUMPRODUCT((Ergebniseingabe!$K$29:$AE$58=E18)*(Ergebniseingabe!$BB$29:$BB$58&lt;Ergebniseingabe!$BE$29:$BE$58))+SUMPRODUCT((Ergebniseingabe!$AG$29:$BA$58=E18)*(Ergebniseingabe!$BB$29:$BB$58&gt;Ergebniseingabe!$BE$29:$BE$58))</f>
        <v>0</v>
      </c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6"/>
      <c r="CE18" s="86"/>
      <c r="CF18" s="86"/>
      <c r="CG18" s="86"/>
    </row>
    <row r="19" spans="1:85" s="84" customFormat="1" x14ac:dyDescent="0.25">
      <c r="A19" s="93">
        <v>6</v>
      </c>
      <c r="B19" s="128">
        <f t="shared" si="5"/>
        <v>6</v>
      </c>
      <c r="C19" s="128">
        <f t="shared" si="6"/>
        <v>1.0189999999999999</v>
      </c>
      <c r="D19" s="128">
        <f t="shared" si="7"/>
        <v>1</v>
      </c>
      <c r="E19" s="93" t="str">
        <f>VLOOKUP(A19,Ergebniseingabe!$AD$19:$AY$24,2,0)</f>
        <v>FV Delkenheim</v>
      </c>
      <c r="F19" s="89">
        <f>SUMPRODUCT((E19=Ergebniseingabe!$K$29:$AE$58)*(Ergebniseingabe!$BB$29:$BB$58))+SUMPRODUCT((E19=Ergebniseingabe!$AG$29:$BA$58)*(Ergebniseingabe!$BE$29:$BE$58))</f>
        <v>0</v>
      </c>
      <c r="G19" s="89">
        <f>SUMPRODUCT((E19=Ergebniseingabe!$K$29:$AE$58)*(Ergebniseingabe!$BE$29:$BE$58))+SUMPRODUCT((E19=Ergebniseingabe!$AG$29:$BA$58)*(Ergebniseingabe!$BB$29:$BB$58))</f>
        <v>0</v>
      </c>
      <c r="H19" s="89">
        <f>(SUMPRODUCT((E19=Ergebniseingabe!$K$29:$AE$58)*((Ergebniseingabe!$BB$29:$BB$58)&gt;(Ergebniseingabe!$BE$29:$BE$58)))+SUMPRODUCT((E19=Ergebniseingabe!$AG$29:$BA$58)*((Ergebniseingabe!$BE$29:$BE$58)&gt;(Ergebniseingabe!$BB$29:$BB$58))))*3+SUMPRODUCT(((E19=Ergebniseingabe!$K$29:$AE$58)+(E19=Ergebniseingabe!$AG$29:$BA$58))*((Ergebniseingabe!$BE$29:$BE$58)=(Ergebniseingabe!$BB$29:$BB$58))*NOT(ISBLANK(Ergebniseingabe!$BB$29:$BB$58)))</f>
        <v>0</v>
      </c>
      <c r="I19" s="90">
        <f t="shared" si="8"/>
        <v>0</v>
      </c>
      <c r="J19" s="89">
        <f t="shared" si="9"/>
        <v>0</v>
      </c>
      <c r="K19" s="89">
        <f>SUMPRODUCT((Ergebniseingabe!$K$29:$AE$58=E19)*(Ergebniseingabe!$BB$29:$BB$58&lt;&gt;""))+SUMPRODUCT((Ergebniseingabe!$AG$29:$BA$58=E19)*(Ergebniseingabe!$BE$29:$BE$58&lt;&gt;""))</f>
        <v>0</v>
      </c>
      <c r="L19" s="89">
        <f>SUMPRODUCT((Ergebniseingabe!$K$29:$AE$58=E19)*(Ergebniseingabe!$BB$29:$BB$58&gt;Ergebniseingabe!$BE$29:$BE$58))+SUMPRODUCT((Ergebniseingabe!$AG$29:$BA$58=E19)*(Ergebniseingabe!$BB$29:$BB$58&lt;Ergebniseingabe!$BE$29:$BE$58))</f>
        <v>0</v>
      </c>
      <c r="M19" s="89">
        <f>SUMPRODUCT((Ergebniseingabe!$K$29:$BA$58=E19)*(Ergebniseingabe!$BB$29:$BB$58=Ergebniseingabe!$BE$29:$BE$58)*(Ergebniseingabe!$BB$29:$BB$58&lt;&gt;"")*(Ergebniseingabe!$BE$29:$BE$58&lt;&gt;""))</f>
        <v>0</v>
      </c>
      <c r="N19" s="89">
        <f>SUMPRODUCT((Ergebniseingabe!$K$29:$AE$58=E19)*(Ergebniseingabe!$BB$29:$BB$58&lt;Ergebniseingabe!$BE$29:$BE$58))+SUMPRODUCT((Ergebniseingabe!$AG$29:$BA$58=E19)*(Ergebniseingabe!$BB$29:$BB$58&gt;Ergebniseingabe!$BE$29:$BE$58))</f>
        <v>0</v>
      </c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6"/>
      <c r="CE19" s="86"/>
      <c r="CF19" s="86"/>
      <c r="CG19" s="86"/>
    </row>
    <row r="20" spans="1:85" s="84" customFormat="1" x14ac:dyDescent="0.25">
      <c r="A20" s="128">
        <f>COUNT((A14:A19))*(COUNT(A14:A19)-1)</f>
        <v>30</v>
      </c>
      <c r="B20" s="128"/>
      <c r="C20" s="128"/>
      <c r="D20" s="93">
        <f>COUNTIF($D$14:$D$19,1)</f>
        <v>6</v>
      </c>
      <c r="E20" s="128"/>
      <c r="F20" s="128"/>
      <c r="G20" s="128"/>
      <c r="H20" s="128"/>
      <c r="I20" s="128"/>
      <c r="J20" s="128"/>
      <c r="K20" s="128">
        <f>SUM(K14:K19)</f>
        <v>0</v>
      </c>
      <c r="L20" s="128"/>
      <c r="M20" s="93"/>
      <c r="N20" s="93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6"/>
      <c r="CE20" s="86"/>
      <c r="CF20" s="86"/>
      <c r="CG20" s="86"/>
    </row>
    <row r="21" spans="1:85" s="84" customFormat="1" x14ac:dyDescent="0.25">
      <c r="A21" s="128"/>
      <c r="B21" s="128"/>
      <c r="C21" s="128"/>
      <c r="D21" s="93">
        <f>COUNTIF($D$14:$D$19,2)</f>
        <v>0</v>
      </c>
      <c r="E21" s="128"/>
      <c r="F21" s="128"/>
      <c r="G21" s="128"/>
      <c r="H21" s="128"/>
      <c r="I21" s="128"/>
      <c r="J21" s="128"/>
      <c r="K21" s="128"/>
      <c r="L21" s="128"/>
      <c r="M21" s="93"/>
      <c r="N21" s="93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6"/>
      <c r="CE21" s="86"/>
      <c r="CF21" s="86"/>
      <c r="CG21" s="86"/>
    </row>
    <row r="22" spans="1:85" s="84" customFormat="1" x14ac:dyDescent="0.25"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6"/>
      <c r="CE22" s="86"/>
      <c r="CF22" s="86"/>
      <c r="CG22" s="86"/>
    </row>
    <row r="23" spans="1:85" s="84" customFormat="1" x14ac:dyDescent="0.25"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6"/>
      <c r="CE23" s="86"/>
      <c r="CF23" s="86"/>
      <c r="CG23" s="86"/>
    </row>
    <row r="24" spans="1:85" s="84" customFormat="1" x14ac:dyDescent="0.25"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6"/>
      <c r="CE24" s="86"/>
      <c r="CF24" s="86"/>
      <c r="CG24" s="86"/>
    </row>
    <row r="25" spans="1:85" s="84" customFormat="1" x14ac:dyDescent="0.25">
      <c r="B25" s="84">
        <v>1</v>
      </c>
      <c r="C25" s="84" t="str">
        <f t="shared" ref="C25:C56" si="10">D25&amp;E25</f>
        <v>DJK HochheimFVGG Kastel</v>
      </c>
      <c r="D25" s="84" t="str">
        <f>E4</f>
        <v>DJK Hochheim</v>
      </c>
      <c r="E25" s="84" t="str">
        <f>E5</f>
        <v>FVGG Kastel</v>
      </c>
      <c r="F25" s="84" t="str">
        <f>IF(SUMPRODUCT((Ergebniseingabe!$K$29:$K$58=D25)*(Ergebniseingabe!$AG$29:$AG$58=E25)*(ISNUMBER(Ergebniseingabe!$BE$29:$BE$58)))=1,SUMPRODUCT((Ergebniseingabe!$K$29:$K$58=D25)*(Ergebniseingabe!$AG$29:$AG$58=E25)*(Ergebniseingabe!$BB$29:$BB$58))&amp;":"&amp;SUMPRODUCT((Ergebniseingabe!$K$29:$K$58=D25)*(Ergebniseingabe!$AG$29:$AG$58=E25)*(Ergebniseingabe!$BE$29:$BE$58)),"")</f>
        <v/>
      </c>
      <c r="G25" s="84" t="str">
        <f>IF(SUMPRODUCT((Ergebniseingabe!$AG$29:$AG$58=D25)*(Ergebniseingabe!$K$29:$K$58=E25)*(ISNUMBER(Ergebniseingabe!$BE$29:$BE$58)))=1,SUMPRODUCT((Ergebniseingabe!$AG$29:$AG$58=D25)*(Ergebniseingabe!$K$29:$K$58=E25)*(Ergebniseingabe!$BE$29:$BE$58))&amp;":"&amp;SUMPRODUCT((Ergebniseingabe!$AG$29:$AG$58=D25)*(Ergebniseingabe!$K$29:$K$58=E25)*(Ergebniseingabe!$BB$29:$BB$58)),"")</f>
        <v/>
      </c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6"/>
      <c r="CE25" s="86"/>
      <c r="CF25" s="86"/>
      <c r="CG25" s="86"/>
    </row>
    <row r="26" spans="1:85" s="84" customFormat="1" x14ac:dyDescent="0.25">
      <c r="B26" s="84">
        <v>2</v>
      </c>
      <c r="C26" s="84" t="str">
        <f t="shared" si="10"/>
        <v>DJK HochheimSV Erbenheim</v>
      </c>
      <c r="D26" s="84" t="str">
        <f>E4</f>
        <v>DJK Hochheim</v>
      </c>
      <c r="E26" s="84" t="str">
        <f>E6</f>
        <v>SV Erbenheim</v>
      </c>
      <c r="F26" s="84" t="str">
        <f>IF(SUMPRODUCT((Ergebniseingabe!$K$29:$K$58=D26)*(Ergebniseingabe!$AG$29:$AG$58=E26)*(ISNUMBER(Ergebniseingabe!$BE$29:$BE$58)))=1,SUMPRODUCT((Ergebniseingabe!$K$29:$K$58=D26)*(Ergebniseingabe!$AG$29:$AG$58=E26)*(Ergebniseingabe!$BB$29:$BB$58))&amp;":"&amp;SUMPRODUCT((Ergebniseingabe!$K$29:$K$58=D26)*(Ergebniseingabe!$AG$29:$AG$58=E26)*(Ergebniseingabe!$BE$29:$BE$58)),"")</f>
        <v/>
      </c>
      <c r="G26" s="84" t="str">
        <f>IF(SUMPRODUCT((Ergebniseingabe!$AG$29:$AG$58=D26)*(Ergebniseingabe!$K$29:$K$58=E26)*(ISNUMBER(Ergebniseingabe!$BE$29:$BE$58)))=1,SUMPRODUCT((Ergebniseingabe!$AG$29:$AG$58=D26)*(Ergebniseingabe!$K$29:$K$58=E26)*(Ergebniseingabe!$BE$29:$BE$58))&amp;":"&amp;SUMPRODUCT((Ergebniseingabe!$AG$29:$AG$58=D26)*(Ergebniseingabe!$K$29:$K$58=E26)*(Ergebniseingabe!$BB$29:$BB$58)),"")</f>
        <v/>
      </c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6"/>
      <c r="CE26" s="86"/>
      <c r="CF26" s="86"/>
      <c r="CG26" s="86"/>
    </row>
    <row r="27" spans="1:85" s="84" customFormat="1" x14ac:dyDescent="0.25">
      <c r="B27" s="84">
        <v>3</v>
      </c>
      <c r="C27" s="84" t="str">
        <f t="shared" si="10"/>
        <v>DJK HochheimFC Mammolshain</v>
      </c>
      <c r="D27" s="84" t="str">
        <f>E4</f>
        <v>DJK Hochheim</v>
      </c>
      <c r="E27" s="84" t="str">
        <f>E7</f>
        <v>FC Mammolshain</v>
      </c>
      <c r="F27" s="84" t="str">
        <f>IF(SUMPRODUCT((Ergebniseingabe!$K$29:$K$58=D27)*(Ergebniseingabe!$AG$29:$AG$58=E27)*(ISNUMBER(Ergebniseingabe!$BE$29:$BE$58)))=1,SUMPRODUCT((Ergebniseingabe!$K$29:$K$58=D27)*(Ergebniseingabe!$AG$29:$AG$58=E27)*(Ergebniseingabe!$BB$29:$BB$58))&amp;":"&amp;SUMPRODUCT((Ergebniseingabe!$K$29:$K$58=D27)*(Ergebniseingabe!$AG$29:$AG$58=E27)*(Ergebniseingabe!$BE$29:$BE$58)),"")</f>
        <v/>
      </c>
      <c r="G27" s="84" t="str">
        <f>IF(SUMPRODUCT((Ergebniseingabe!$AG$29:$AG$58=D27)*(Ergebniseingabe!$K$29:$K$58=E27)*(ISNUMBER(Ergebniseingabe!$BE$29:$BE$58)))=1,SUMPRODUCT((Ergebniseingabe!$AG$29:$AG$58=D27)*(Ergebniseingabe!$K$29:$K$58=E27)*(Ergebniseingabe!$BE$29:$BE$58))&amp;":"&amp;SUMPRODUCT((Ergebniseingabe!$AG$29:$AG$58=D27)*(Ergebniseingabe!$K$29:$K$58=E27)*(Ergebniseingabe!$BB$29:$BB$58)),"")</f>
        <v/>
      </c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6"/>
      <c r="CE27" s="86"/>
      <c r="CF27" s="86"/>
      <c r="CG27" s="86"/>
    </row>
    <row r="28" spans="1:85" s="84" customFormat="1" x14ac:dyDescent="0.25">
      <c r="B28" s="84">
        <v>4</v>
      </c>
      <c r="C28" s="84" t="str">
        <f t="shared" si="10"/>
        <v>DJK HochheimSV Frauenstein</v>
      </c>
      <c r="D28" s="84" t="str">
        <f>E4</f>
        <v>DJK Hochheim</v>
      </c>
      <c r="E28" s="84" t="str">
        <f>E8</f>
        <v>SV Frauenstein</v>
      </c>
      <c r="F28" s="84" t="str">
        <f>IF(SUMPRODUCT((Ergebniseingabe!$K$29:$K$58=D28)*(Ergebniseingabe!$AG$29:$AG$58=E28)*(ISNUMBER(Ergebniseingabe!$BE$29:$BE$58)))=1,SUMPRODUCT((Ergebniseingabe!$K$29:$K$58=D28)*(Ergebniseingabe!$AG$29:$AG$58=E28)*(Ergebniseingabe!$BB$29:$BB$58))&amp;":"&amp;SUMPRODUCT((Ergebniseingabe!$K$29:$K$58=D28)*(Ergebniseingabe!$AG$29:$AG$58=E28)*(Ergebniseingabe!$BE$29:$BE$58)),"")</f>
        <v/>
      </c>
      <c r="G28" s="84" t="str">
        <f>IF(SUMPRODUCT((Ergebniseingabe!$AG$29:$AG$58=D28)*(Ergebniseingabe!$K$29:$K$58=E28)*(ISNUMBER(Ergebniseingabe!$BE$29:$BE$58)))=1,SUMPRODUCT((Ergebniseingabe!$AG$29:$AG$58=D28)*(Ergebniseingabe!$K$29:$K$58=E28)*(Ergebniseingabe!$BE$29:$BE$58))&amp;":"&amp;SUMPRODUCT((Ergebniseingabe!$AG$29:$AG$58=D28)*(Ergebniseingabe!$K$29:$K$58=E28)*(Ergebniseingabe!$BB$29:$BB$58)),"")</f>
        <v/>
      </c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6"/>
      <c r="CE28" s="86"/>
      <c r="CF28" s="86"/>
      <c r="CG28" s="86"/>
    </row>
    <row r="29" spans="1:85" s="84" customFormat="1" x14ac:dyDescent="0.25">
      <c r="B29" s="84">
        <v>5</v>
      </c>
      <c r="C29" s="84" t="str">
        <f t="shared" si="10"/>
        <v>DJK HochheimTV Wallau</v>
      </c>
      <c r="D29" s="84" t="str">
        <f>E4</f>
        <v>DJK Hochheim</v>
      </c>
      <c r="E29" s="84" t="str">
        <f>E9</f>
        <v>TV Wallau</v>
      </c>
      <c r="F29" s="84" t="str">
        <f>IF(SUMPRODUCT((Ergebniseingabe!$K$29:$K$58=D29)*(Ergebniseingabe!$AG$29:$AG$58=E29)*(ISNUMBER(Ergebniseingabe!$BE$29:$BE$58)))=1,SUMPRODUCT((Ergebniseingabe!$K$29:$K$58=D29)*(Ergebniseingabe!$AG$29:$AG$58=E29)*(Ergebniseingabe!$BB$29:$BB$58))&amp;":"&amp;SUMPRODUCT((Ergebniseingabe!$K$29:$K$58=D29)*(Ergebniseingabe!$AG$29:$AG$58=E29)*(Ergebniseingabe!$BE$29:$BE$58)),"")</f>
        <v/>
      </c>
      <c r="G29" s="84" t="str">
        <f>IF(SUMPRODUCT((Ergebniseingabe!$AG$29:$AG$58=D29)*(Ergebniseingabe!$K$29:$K$58=E29)*(ISNUMBER(Ergebniseingabe!$BE$29:$BE$58)))=1,SUMPRODUCT((Ergebniseingabe!$AG$29:$AG$58=D29)*(Ergebniseingabe!$K$29:$K$58=E29)*(Ergebniseingabe!$BE$29:$BE$58))&amp;":"&amp;SUMPRODUCT((Ergebniseingabe!$AG$29:$AG$58=D29)*(Ergebniseingabe!$K$29:$K$58=E29)*(Ergebniseingabe!$BB$29:$BB$58)),"")</f>
        <v/>
      </c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6"/>
      <c r="CE29" s="86"/>
      <c r="CF29" s="86"/>
      <c r="CG29" s="86"/>
    </row>
    <row r="30" spans="1:85" s="84" customFormat="1" x14ac:dyDescent="0.25">
      <c r="B30" s="84">
        <v>6</v>
      </c>
      <c r="C30" s="84" t="str">
        <f t="shared" si="10"/>
        <v>FVGG KastelSV Erbenheim</v>
      </c>
      <c r="D30" s="84" t="str">
        <f>E5</f>
        <v>FVGG Kastel</v>
      </c>
      <c r="E30" s="84" t="str">
        <f>E6</f>
        <v>SV Erbenheim</v>
      </c>
      <c r="F30" s="84" t="str">
        <f>IF(SUMPRODUCT((Ergebniseingabe!$K$29:$K$58=D30)*(Ergebniseingabe!$AG$29:$AG$58=E30)*(ISNUMBER(Ergebniseingabe!$BE$29:$BE$58)))=1,SUMPRODUCT((Ergebniseingabe!$K$29:$K$58=D30)*(Ergebniseingabe!$AG$29:$AG$58=E30)*(Ergebniseingabe!$BB$29:$BB$58))&amp;":"&amp;SUMPRODUCT((Ergebniseingabe!$K$29:$K$58=D30)*(Ergebniseingabe!$AG$29:$AG$58=E30)*(Ergebniseingabe!$BE$29:$BE$58)),"")</f>
        <v/>
      </c>
      <c r="G30" s="84" t="str">
        <f>IF(SUMPRODUCT((Ergebniseingabe!$AG$29:$AG$58=D30)*(Ergebniseingabe!$K$29:$K$58=E30)*(ISNUMBER(Ergebniseingabe!$BE$29:$BE$58)))=1,SUMPRODUCT((Ergebniseingabe!$AG$29:$AG$58=D30)*(Ergebniseingabe!$K$29:$K$58=E30)*(Ergebniseingabe!$BE$29:$BE$58))&amp;":"&amp;SUMPRODUCT((Ergebniseingabe!$AG$29:$AG$58=D30)*(Ergebniseingabe!$K$29:$K$58=E30)*(Ergebniseingabe!$BB$29:$BB$58)),"")</f>
        <v/>
      </c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6"/>
      <c r="CE30" s="86"/>
      <c r="CF30" s="86"/>
      <c r="CG30" s="86"/>
    </row>
    <row r="31" spans="1:85" s="84" customFormat="1" x14ac:dyDescent="0.25">
      <c r="B31" s="84">
        <v>7</v>
      </c>
      <c r="C31" s="84" t="str">
        <f t="shared" si="10"/>
        <v>FVGG KastelFC Mammolshain</v>
      </c>
      <c r="D31" s="84" t="str">
        <f>E5</f>
        <v>FVGG Kastel</v>
      </c>
      <c r="E31" s="84" t="str">
        <f>E7</f>
        <v>FC Mammolshain</v>
      </c>
      <c r="F31" s="84" t="str">
        <f>IF(SUMPRODUCT((Ergebniseingabe!$K$29:$K$58=D31)*(Ergebniseingabe!$AG$29:$AG$58=E31)*(ISNUMBER(Ergebniseingabe!$BE$29:$BE$58)))=1,SUMPRODUCT((Ergebniseingabe!$K$29:$K$58=D31)*(Ergebniseingabe!$AG$29:$AG$58=E31)*(Ergebniseingabe!$BB$29:$BB$58))&amp;":"&amp;SUMPRODUCT((Ergebniseingabe!$K$29:$K$58=D31)*(Ergebniseingabe!$AG$29:$AG$58=E31)*(Ergebniseingabe!$BE$29:$BE$58)),"")</f>
        <v/>
      </c>
      <c r="G31" s="84" t="str">
        <f>IF(SUMPRODUCT((Ergebniseingabe!$AG$29:$AG$58=D31)*(Ergebniseingabe!$K$29:$K$58=E31)*(ISNUMBER(Ergebniseingabe!$BE$29:$BE$58)))=1,SUMPRODUCT((Ergebniseingabe!$AG$29:$AG$58=D31)*(Ergebniseingabe!$K$29:$K$58=E31)*(Ergebniseingabe!$BE$29:$BE$58))&amp;":"&amp;SUMPRODUCT((Ergebniseingabe!$AG$29:$AG$58=D31)*(Ergebniseingabe!$K$29:$K$58=E31)*(Ergebniseingabe!$BB$29:$BB$58)),"")</f>
        <v/>
      </c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6"/>
      <c r="CE31" s="86"/>
      <c r="CF31" s="86"/>
      <c r="CG31" s="86"/>
    </row>
    <row r="32" spans="1:85" s="84" customFormat="1" x14ac:dyDescent="0.25">
      <c r="B32" s="84">
        <v>8</v>
      </c>
      <c r="C32" s="84" t="str">
        <f t="shared" si="10"/>
        <v>FVGG KastelSV Frauenstein</v>
      </c>
      <c r="D32" s="84" t="str">
        <f>E5</f>
        <v>FVGG Kastel</v>
      </c>
      <c r="E32" s="84" t="str">
        <f>E8</f>
        <v>SV Frauenstein</v>
      </c>
      <c r="F32" s="84" t="str">
        <f>IF(SUMPRODUCT((Ergebniseingabe!$K$29:$K$58=D32)*(Ergebniseingabe!$AG$29:$AG$58=E32)*(ISNUMBER(Ergebniseingabe!$BE$29:$BE$58)))=1,SUMPRODUCT((Ergebniseingabe!$K$29:$K$58=D32)*(Ergebniseingabe!$AG$29:$AG$58=E32)*(Ergebniseingabe!$BB$29:$BB$58))&amp;":"&amp;SUMPRODUCT((Ergebniseingabe!$K$29:$K$58=D32)*(Ergebniseingabe!$AG$29:$AG$58=E32)*(Ergebniseingabe!$BE$29:$BE$58)),"")</f>
        <v/>
      </c>
      <c r="G32" s="84" t="str">
        <f>IF(SUMPRODUCT((Ergebniseingabe!$AG$29:$AG$58=D32)*(Ergebniseingabe!$K$29:$K$58=E32)*(ISNUMBER(Ergebniseingabe!$BE$29:$BE$58)))=1,SUMPRODUCT((Ergebniseingabe!$AG$29:$AG$58=D32)*(Ergebniseingabe!$K$29:$K$58=E32)*(Ergebniseingabe!$BE$29:$BE$58))&amp;":"&amp;SUMPRODUCT((Ergebniseingabe!$AG$29:$AG$58=D32)*(Ergebniseingabe!$K$29:$K$58=E32)*(Ergebniseingabe!$BB$29:$BB$58)),"")</f>
        <v/>
      </c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6"/>
      <c r="CE32" s="86"/>
      <c r="CF32" s="86"/>
      <c r="CG32" s="86"/>
    </row>
    <row r="33" spans="2:85" s="84" customFormat="1" x14ac:dyDescent="0.25">
      <c r="B33" s="84">
        <v>9</v>
      </c>
      <c r="C33" s="84" t="str">
        <f t="shared" si="10"/>
        <v>FVGG KastelTV Wallau</v>
      </c>
      <c r="D33" s="84" t="str">
        <f>E5</f>
        <v>FVGG Kastel</v>
      </c>
      <c r="E33" s="84" t="str">
        <f>E9</f>
        <v>TV Wallau</v>
      </c>
      <c r="F33" s="84" t="str">
        <f>IF(SUMPRODUCT((Ergebniseingabe!$K$29:$K$58=D33)*(Ergebniseingabe!$AG$29:$AG$58=E33)*(ISNUMBER(Ergebniseingabe!$BE$29:$BE$58)))=1,SUMPRODUCT((Ergebniseingabe!$K$29:$K$58=D33)*(Ergebniseingabe!$AG$29:$AG$58=E33)*(Ergebniseingabe!$BB$29:$BB$58))&amp;":"&amp;SUMPRODUCT((Ergebniseingabe!$K$29:$K$58=D33)*(Ergebniseingabe!$AG$29:$AG$58=E33)*(Ergebniseingabe!$BE$29:$BE$58)),"")</f>
        <v/>
      </c>
      <c r="G33" s="84" t="str">
        <f>IF(SUMPRODUCT((Ergebniseingabe!$AG$29:$AG$58=D33)*(Ergebniseingabe!$K$29:$K$58=E33)*(ISNUMBER(Ergebniseingabe!$BE$29:$BE$58)))=1,SUMPRODUCT((Ergebniseingabe!$AG$29:$AG$58=D33)*(Ergebniseingabe!$K$29:$K$58=E33)*(Ergebniseingabe!$BE$29:$BE$58))&amp;":"&amp;SUMPRODUCT((Ergebniseingabe!$AG$29:$AG$58=D33)*(Ergebniseingabe!$K$29:$K$58=E33)*(Ergebniseingabe!$BB$29:$BB$58)),"")</f>
        <v/>
      </c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6"/>
      <c r="CE33" s="86"/>
      <c r="CF33" s="86"/>
      <c r="CG33" s="86"/>
    </row>
    <row r="34" spans="2:85" s="84" customFormat="1" x14ac:dyDescent="0.25">
      <c r="B34" s="84">
        <v>10</v>
      </c>
      <c r="C34" s="84" t="str">
        <f t="shared" si="10"/>
        <v>SV ErbenheimFC Mammolshain</v>
      </c>
      <c r="D34" s="84" t="str">
        <f>E6</f>
        <v>SV Erbenheim</v>
      </c>
      <c r="E34" s="84" t="str">
        <f>E7</f>
        <v>FC Mammolshain</v>
      </c>
      <c r="F34" s="84" t="str">
        <f>IF(SUMPRODUCT((Ergebniseingabe!$K$29:$K$58=D34)*(Ergebniseingabe!$AG$29:$AG$58=E34)*(ISNUMBER(Ergebniseingabe!$BE$29:$BE$58)))=1,SUMPRODUCT((Ergebniseingabe!$K$29:$K$58=D34)*(Ergebniseingabe!$AG$29:$AG$58=E34)*(Ergebniseingabe!$BB$29:$BB$58))&amp;":"&amp;SUMPRODUCT((Ergebniseingabe!$K$29:$K$58=D34)*(Ergebniseingabe!$AG$29:$AG$58=E34)*(Ergebniseingabe!$BE$29:$BE$58)),"")</f>
        <v/>
      </c>
      <c r="G34" s="84" t="str">
        <f>IF(SUMPRODUCT((Ergebniseingabe!$AG$29:$AG$58=D34)*(Ergebniseingabe!$K$29:$K$58=E34)*(ISNUMBER(Ergebniseingabe!$BE$29:$BE$58)))=1,SUMPRODUCT((Ergebniseingabe!$AG$29:$AG$58=D34)*(Ergebniseingabe!$K$29:$K$58=E34)*(Ergebniseingabe!$BE$29:$BE$58))&amp;":"&amp;SUMPRODUCT((Ergebniseingabe!$AG$29:$AG$58=D34)*(Ergebniseingabe!$K$29:$K$58=E34)*(Ergebniseingabe!$BB$29:$BB$58)),"")</f>
        <v/>
      </c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6"/>
      <c r="CE34" s="86"/>
      <c r="CF34" s="86"/>
      <c r="CG34" s="86"/>
    </row>
    <row r="35" spans="2:85" s="84" customFormat="1" x14ac:dyDescent="0.25">
      <c r="B35" s="84">
        <v>11</v>
      </c>
      <c r="C35" s="84" t="str">
        <f t="shared" si="10"/>
        <v>SV ErbenheimSV Frauenstein</v>
      </c>
      <c r="D35" s="84" t="str">
        <f>E6</f>
        <v>SV Erbenheim</v>
      </c>
      <c r="E35" s="84" t="str">
        <f>E8</f>
        <v>SV Frauenstein</v>
      </c>
      <c r="F35" s="84" t="str">
        <f>IF(SUMPRODUCT((Ergebniseingabe!$K$29:$K$58=D35)*(Ergebniseingabe!$AG$29:$AG$58=E35)*(ISNUMBER(Ergebniseingabe!$BE$29:$BE$58)))=1,SUMPRODUCT((Ergebniseingabe!$K$29:$K$58=D35)*(Ergebniseingabe!$AG$29:$AG$58=E35)*(Ergebniseingabe!$BB$29:$BB$58))&amp;":"&amp;SUMPRODUCT((Ergebniseingabe!$K$29:$K$58=D35)*(Ergebniseingabe!$AG$29:$AG$58=E35)*(Ergebniseingabe!$BE$29:$BE$58)),"")</f>
        <v/>
      </c>
      <c r="G35" s="84" t="str">
        <f>IF(SUMPRODUCT((Ergebniseingabe!$AG$29:$AG$58=D35)*(Ergebniseingabe!$K$29:$K$58=E35)*(ISNUMBER(Ergebniseingabe!$BE$29:$BE$58)))=1,SUMPRODUCT((Ergebniseingabe!$AG$29:$AG$58=D35)*(Ergebniseingabe!$K$29:$K$58=E35)*(Ergebniseingabe!$BE$29:$BE$58))&amp;":"&amp;SUMPRODUCT((Ergebniseingabe!$AG$29:$AG$58=D35)*(Ergebniseingabe!$K$29:$K$58=E35)*(Ergebniseingabe!$BB$29:$BB$58)),"")</f>
        <v/>
      </c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6"/>
      <c r="CE35" s="86"/>
      <c r="CF35" s="86"/>
      <c r="CG35" s="86"/>
    </row>
    <row r="36" spans="2:85" s="84" customFormat="1" x14ac:dyDescent="0.25">
      <c r="B36" s="84">
        <v>12</v>
      </c>
      <c r="C36" s="84" t="str">
        <f t="shared" si="10"/>
        <v>SV ErbenheimTV Wallau</v>
      </c>
      <c r="D36" s="84" t="str">
        <f>E6</f>
        <v>SV Erbenheim</v>
      </c>
      <c r="E36" s="84" t="str">
        <f>E9</f>
        <v>TV Wallau</v>
      </c>
      <c r="F36" s="84" t="str">
        <f>IF(SUMPRODUCT((Ergebniseingabe!$K$29:$K$58=D36)*(Ergebniseingabe!$AG$29:$AG$58=E36)*(ISNUMBER(Ergebniseingabe!$BE$29:$BE$58)))=1,SUMPRODUCT((Ergebniseingabe!$K$29:$K$58=D36)*(Ergebniseingabe!$AG$29:$AG$58=E36)*(Ergebniseingabe!$BB$29:$BB$58))&amp;":"&amp;SUMPRODUCT((Ergebniseingabe!$K$29:$K$58=D36)*(Ergebniseingabe!$AG$29:$AG$58=E36)*(Ergebniseingabe!$BE$29:$BE$58)),"")</f>
        <v/>
      </c>
      <c r="G36" s="84" t="str">
        <f>IF(SUMPRODUCT((Ergebniseingabe!$AG$29:$AG$58=D36)*(Ergebniseingabe!$K$29:$K$58=E36)*(ISNUMBER(Ergebniseingabe!$BE$29:$BE$58)))=1,SUMPRODUCT((Ergebniseingabe!$AG$29:$AG$58=D36)*(Ergebniseingabe!$K$29:$K$58=E36)*(Ergebniseingabe!$BE$29:$BE$58))&amp;":"&amp;SUMPRODUCT((Ergebniseingabe!$AG$29:$AG$58=D36)*(Ergebniseingabe!$K$29:$K$58=E36)*(Ergebniseingabe!$BB$29:$BB$58)),"")</f>
        <v/>
      </c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6"/>
      <c r="CE36" s="86"/>
      <c r="CF36" s="86"/>
      <c r="CG36" s="86"/>
    </row>
    <row r="37" spans="2:85" s="84" customFormat="1" x14ac:dyDescent="0.25">
      <c r="B37" s="84">
        <v>13</v>
      </c>
      <c r="C37" s="84" t="str">
        <f t="shared" si="10"/>
        <v>FC MammolshainSV Frauenstein</v>
      </c>
      <c r="D37" s="84" t="str">
        <f>E7</f>
        <v>FC Mammolshain</v>
      </c>
      <c r="E37" s="84" t="str">
        <f>E8</f>
        <v>SV Frauenstein</v>
      </c>
      <c r="F37" s="84" t="str">
        <f>IF(SUMPRODUCT((Ergebniseingabe!$K$29:$K$58=D37)*(Ergebniseingabe!$AG$29:$AG$58=E37)*(ISNUMBER(Ergebniseingabe!$BE$29:$BE$58)))=1,SUMPRODUCT((Ergebniseingabe!$K$29:$K$58=D37)*(Ergebniseingabe!$AG$29:$AG$58=E37)*(Ergebniseingabe!$BB$29:$BB$58))&amp;":"&amp;SUMPRODUCT((Ergebniseingabe!$K$29:$K$58=D37)*(Ergebniseingabe!$AG$29:$AG$58=E37)*(Ergebniseingabe!$BE$29:$BE$58)),"")</f>
        <v/>
      </c>
      <c r="G37" s="84" t="str">
        <f>IF(SUMPRODUCT((Ergebniseingabe!$AG$29:$AG$58=D37)*(Ergebniseingabe!$K$29:$K$58=E37)*(ISNUMBER(Ergebniseingabe!$BE$29:$BE$58)))=1,SUMPRODUCT((Ergebniseingabe!$AG$29:$AG$58=D37)*(Ergebniseingabe!$K$29:$K$58=E37)*(Ergebniseingabe!$BE$29:$BE$58))&amp;":"&amp;SUMPRODUCT((Ergebniseingabe!$AG$29:$AG$58=D37)*(Ergebniseingabe!$K$29:$K$58=E37)*(Ergebniseingabe!$BB$29:$BB$58)),"")</f>
        <v/>
      </c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6"/>
      <c r="CE37" s="86"/>
      <c r="CF37" s="86"/>
      <c r="CG37" s="86"/>
    </row>
    <row r="38" spans="2:85" s="84" customFormat="1" x14ac:dyDescent="0.25">
      <c r="B38" s="84">
        <v>14</v>
      </c>
      <c r="C38" s="84" t="str">
        <f t="shared" si="10"/>
        <v>FC MammolshainTV Wallau</v>
      </c>
      <c r="D38" s="84" t="str">
        <f>E7</f>
        <v>FC Mammolshain</v>
      </c>
      <c r="E38" s="84" t="str">
        <f>E9</f>
        <v>TV Wallau</v>
      </c>
      <c r="F38" s="84" t="str">
        <f>IF(SUMPRODUCT((Ergebniseingabe!$K$29:$K$58=D38)*(Ergebniseingabe!$AG$29:$AG$58=E38)*(ISNUMBER(Ergebniseingabe!$BE$29:$BE$58)))=1,SUMPRODUCT((Ergebniseingabe!$K$29:$K$58=D38)*(Ergebniseingabe!$AG$29:$AG$58=E38)*(Ergebniseingabe!$BB$29:$BB$58))&amp;":"&amp;SUMPRODUCT((Ergebniseingabe!$K$29:$K$58=D38)*(Ergebniseingabe!$AG$29:$AG$58=E38)*(Ergebniseingabe!$BE$29:$BE$58)),"")</f>
        <v/>
      </c>
      <c r="G38" s="84" t="str">
        <f>IF(SUMPRODUCT((Ergebniseingabe!$AG$29:$AG$58=D38)*(Ergebniseingabe!$K$29:$K$58=E38)*(ISNUMBER(Ergebniseingabe!$BE$29:$BE$58)))=1,SUMPRODUCT((Ergebniseingabe!$AG$29:$AG$58=D38)*(Ergebniseingabe!$K$29:$K$58=E38)*(Ergebniseingabe!$BE$29:$BE$58))&amp;":"&amp;SUMPRODUCT((Ergebniseingabe!$AG$29:$AG$58=D38)*(Ergebniseingabe!$K$29:$K$58=E38)*(Ergebniseingabe!$BB$29:$BB$58)),"")</f>
        <v/>
      </c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6"/>
      <c r="CE38" s="86"/>
      <c r="CF38" s="86"/>
      <c r="CG38" s="86"/>
    </row>
    <row r="39" spans="2:85" s="84" customFormat="1" x14ac:dyDescent="0.25">
      <c r="B39" s="84">
        <v>15</v>
      </c>
      <c r="C39" s="84" t="str">
        <f t="shared" si="10"/>
        <v>SV FrauensteinTV Wallau</v>
      </c>
      <c r="D39" s="84" t="str">
        <f>E8</f>
        <v>SV Frauenstein</v>
      </c>
      <c r="E39" s="84" t="str">
        <f>E9</f>
        <v>TV Wallau</v>
      </c>
      <c r="F39" s="84" t="str">
        <f>IF(SUMPRODUCT((Ergebniseingabe!$K$29:$K$58=D39)*(Ergebniseingabe!$AG$29:$AG$58=E39)*(ISNUMBER(Ergebniseingabe!$BE$29:$BE$58)))=1,SUMPRODUCT((Ergebniseingabe!$K$29:$K$58=D39)*(Ergebniseingabe!$AG$29:$AG$58=E39)*(Ergebniseingabe!$BB$29:$BB$58))&amp;":"&amp;SUMPRODUCT((Ergebniseingabe!$K$29:$K$58=D39)*(Ergebniseingabe!$AG$29:$AG$58=E39)*(Ergebniseingabe!$BE$29:$BE$58)),"")</f>
        <v/>
      </c>
      <c r="G39" s="84" t="str">
        <f>IF(SUMPRODUCT((Ergebniseingabe!$AG$29:$AG$58=D39)*(Ergebniseingabe!$K$29:$K$58=E39)*(ISNUMBER(Ergebniseingabe!$BE$29:$BE$58)))=1,SUMPRODUCT((Ergebniseingabe!$AG$29:$AG$58=D39)*(Ergebniseingabe!$K$29:$K$58=E39)*(Ergebniseingabe!$BE$29:$BE$58))&amp;":"&amp;SUMPRODUCT((Ergebniseingabe!$AG$29:$AG$58=D39)*(Ergebniseingabe!$K$29:$K$58=E39)*(Ergebniseingabe!$BB$29:$BB$58)),"")</f>
        <v/>
      </c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6"/>
      <c r="CE39" s="86"/>
      <c r="CF39" s="86"/>
      <c r="CG39" s="86"/>
    </row>
    <row r="40" spans="2:85" s="84" customFormat="1" x14ac:dyDescent="0.25">
      <c r="B40" s="84">
        <v>1</v>
      </c>
      <c r="C40" s="84" t="str">
        <f t="shared" si="10"/>
        <v>FVGG KastelDJK Hochheim</v>
      </c>
      <c r="D40" s="84" t="str">
        <f t="shared" ref="D40:D54" si="11">E25</f>
        <v>FVGG Kastel</v>
      </c>
      <c r="E40" s="84" t="str">
        <f t="shared" ref="E40:E54" si="12">D25</f>
        <v>DJK Hochheim</v>
      </c>
      <c r="F40" s="84" t="str">
        <f>IF(SUMPRODUCT((Ergebniseingabe!$K$29:$K$58=D40)*(Ergebniseingabe!$AG$29:$AG$58=E40)*(ISNUMBER(Ergebniseingabe!$BE$29:$BE$58)))=1,SUMPRODUCT((Ergebniseingabe!$K$29:$K$58=D40)*(Ergebniseingabe!$AG$29:$AG$58=E40)*(Ergebniseingabe!$BB$29:$BB$58))&amp;":"&amp;SUMPRODUCT((Ergebniseingabe!$K$29:$K$58=D40)*(Ergebniseingabe!$AG$29:$AG$58=E40)*(Ergebniseingabe!$BE$29:$BE$58)),"")</f>
        <v/>
      </c>
      <c r="G40" s="84" t="str">
        <f>IF(SUMPRODUCT((Ergebniseingabe!$AG$29:$AG$58=D40)*(Ergebniseingabe!$K$29:$K$58=E40)*(ISNUMBER(Ergebniseingabe!$BE$29:$BE$58)))=1,SUMPRODUCT((Ergebniseingabe!$AG$29:$AG$58=D40)*(Ergebniseingabe!$K$29:$K$58=E40)*(Ergebniseingabe!$BE$29:$BE$58))&amp;":"&amp;SUMPRODUCT((Ergebniseingabe!$AG$29:$AG$58=D40)*(Ergebniseingabe!$K$29:$K$58=E40)*(Ergebniseingabe!$BB$29:$BB$58)),"")</f>
        <v/>
      </c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85"/>
      <c r="CD40" s="86"/>
      <c r="CE40" s="86"/>
      <c r="CF40" s="86"/>
      <c r="CG40" s="86"/>
    </row>
    <row r="41" spans="2:85" s="84" customFormat="1" x14ac:dyDescent="0.25">
      <c r="B41" s="84">
        <v>2</v>
      </c>
      <c r="C41" s="84" t="str">
        <f t="shared" si="10"/>
        <v>SV ErbenheimDJK Hochheim</v>
      </c>
      <c r="D41" s="84" t="str">
        <f t="shared" si="11"/>
        <v>SV Erbenheim</v>
      </c>
      <c r="E41" s="84" t="str">
        <f t="shared" si="12"/>
        <v>DJK Hochheim</v>
      </c>
      <c r="F41" s="84" t="str">
        <f>IF(SUMPRODUCT((Ergebniseingabe!$K$29:$K$58=D41)*(Ergebniseingabe!$AG$29:$AG$58=E41)*(ISNUMBER(Ergebniseingabe!$BE$29:$BE$58)))=1,SUMPRODUCT((Ergebniseingabe!$K$29:$K$58=D41)*(Ergebniseingabe!$AG$29:$AG$58=E41)*(Ergebniseingabe!$BB$29:$BB$58))&amp;":"&amp;SUMPRODUCT((Ergebniseingabe!$K$29:$K$58=D41)*(Ergebniseingabe!$AG$29:$AG$58=E41)*(Ergebniseingabe!$BE$29:$BE$58)),"")</f>
        <v/>
      </c>
      <c r="G41" s="84" t="str">
        <f>IF(SUMPRODUCT((Ergebniseingabe!$AG$29:$AG$58=D41)*(Ergebniseingabe!$K$29:$K$58=E41)*(ISNUMBER(Ergebniseingabe!$BE$29:$BE$58)))=1,SUMPRODUCT((Ergebniseingabe!$AG$29:$AG$58=D41)*(Ergebniseingabe!$K$29:$K$58=E41)*(Ergebniseingabe!$BE$29:$BE$58))&amp;":"&amp;SUMPRODUCT((Ergebniseingabe!$AG$29:$AG$58=D41)*(Ergebniseingabe!$K$29:$K$58=E41)*(Ergebniseingabe!$BB$29:$BB$58)),"")</f>
        <v/>
      </c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6"/>
      <c r="CE41" s="86"/>
      <c r="CF41" s="86"/>
      <c r="CG41" s="86"/>
    </row>
    <row r="42" spans="2:85" s="84" customFormat="1" x14ac:dyDescent="0.25">
      <c r="B42" s="84">
        <v>3</v>
      </c>
      <c r="C42" s="84" t="str">
        <f t="shared" si="10"/>
        <v>FC MammolshainDJK Hochheim</v>
      </c>
      <c r="D42" s="84" t="str">
        <f t="shared" si="11"/>
        <v>FC Mammolshain</v>
      </c>
      <c r="E42" s="84" t="str">
        <f t="shared" si="12"/>
        <v>DJK Hochheim</v>
      </c>
      <c r="F42" s="84" t="str">
        <f>IF(SUMPRODUCT((Ergebniseingabe!$K$29:$K$58=D42)*(Ergebniseingabe!$AG$29:$AG$58=E42)*(ISNUMBER(Ergebniseingabe!$BE$29:$BE$58)))=1,SUMPRODUCT((Ergebniseingabe!$K$29:$K$58=D42)*(Ergebniseingabe!$AG$29:$AG$58=E42)*(Ergebniseingabe!$BB$29:$BB$58))&amp;":"&amp;SUMPRODUCT((Ergebniseingabe!$K$29:$K$58=D42)*(Ergebniseingabe!$AG$29:$AG$58=E42)*(Ergebniseingabe!$BE$29:$BE$58)),"")</f>
        <v/>
      </c>
      <c r="G42" s="84" t="str">
        <f>IF(SUMPRODUCT((Ergebniseingabe!$AG$29:$AG$58=D42)*(Ergebniseingabe!$K$29:$K$58=E42)*(ISNUMBER(Ergebniseingabe!$BE$29:$BE$58)))=1,SUMPRODUCT((Ergebniseingabe!$AG$29:$AG$58=D42)*(Ergebniseingabe!$K$29:$K$58=E42)*(Ergebniseingabe!$BE$29:$BE$58))&amp;":"&amp;SUMPRODUCT((Ergebniseingabe!$AG$29:$AG$58=D42)*(Ergebniseingabe!$K$29:$K$58=E42)*(Ergebniseingabe!$BB$29:$BB$58)),"")</f>
        <v/>
      </c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6"/>
      <c r="CE42" s="86"/>
      <c r="CF42" s="86"/>
      <c r="CG42" s="86"/>
    </row>
    <row r="43" spans="2:85" s="84" customFormat="1" x14ac:dyDescent="0.25">
      <c r="B43" s="84">
        <v>4</v>
      </c>
      <c r="C43" s="84" t="str">
        <f t="shared" si="10"/>
        <v>SV FrauensteinDJK Hochheim</v>
      </c>
      <c r="D43" s="84" t="str">
        <f t="shared" si="11"/>
        <v>SV Frauenstein</v>
      </c>
      <c r="E43" s="84" t="str">
        <f t="shared" si="12"/>
        <v>DJK Hochheim</v>
      </c>
      <c r="F43" s="84" t="str">
        <f>IF(SUMPRODUCT((Ergebniseingabe!$K$29:$K$58=D43)*(Ergebniseingabe!$AG$29:$AG$58=E43)*(ISNUMBER(Ergebniseingabe!$BE$29:$BE$58)))=1,SUMPRODUCT((Ergebniseingabe!$K$29:$K$58=D43)*(Ergebniseingabe!$AG$29:$AG$58=E43)*(Ergebniseingabe!$BB$29:$BB$58))&amp;":"&amp;SUMPRODUCT((Ergebniseingabe!$K$29:$K$58=D43)*(Ergebniseingabe!$AG$29:$AG$58=E43)*(Ergebniseingabe!$BE$29:$BE$58)),"")</f>
        <v/>
      </c>
      <c r="G43" s="84" t="str">
        <f>IF(SUMPRODUCT((Ergebniseingabe!$AG$29:$AG$58=D43)*(Ergebniseingabe!$K$29:$K$58=E43)*(ISNUMBER(Ergebniseingabe!$BE$29:$BE$58)))=1,SUMPRODUCT((Ergebniseingabe!$AG$29:$AG$58=D43)*(Ergebniseingabe!$K$29:$K$58=E43)*(Ergebniseingabe!$BE$29:$BE$58))&amp;":"&amp;SUMPRODUCT((Ergebniseingabe!$AG$29:$AG$58=D43)*(Ergebniseingabe!$K$29:$K$58=E43)*(Ergebniseingabe!$BB$29:$BB$58)),"")</f>
        <v/>
      </c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6"/>
      <c r="CE43" s="86"/>
      <c r="CF43" s="86"/>
      <c r="CG43" s="86"/>
    </row>
    <row r="44" spans="2:85" s="84" customFormat="1" x14ac:dyDescent="0.25">
      <c r="B44" s="84">
        <v>5</v>
      </c>
      <c r="C44" s="84" t="str">
        <f t="shared" si="10"/>
        <v>TV WallauDJK Hochheim</v>
      </c>
      <c r="D44" s="84" t="str">
        <f t="shared" si="11"/>
        <v>TV Wallau</v>
      </c>
      <c r="E44" s="84" t="str">
        <f t="shared" si="12"/>
        <v>DJK Hochheim</v>
      </c>
      <c r="F44" s="84" t="str">
        <f>IF(SUMPRODUCT((Ergebniseingabe!$K$29:$K$58=D44)*(Ergebniseingabe!$AG$29:$AG$58=E44)*(ISNUMBER(Ergebniseingabe!$BE$29:$BE$58)))=1,SUMPRODUCT((Ergebniseingabe!$K$29:$K$58=D44)*(Ergebniseingabe!$AG$29:$AG$58=E44)*(Ergebniseingabe!$BB$29:$BB$58))&amp;":"&amp;SUMPRODUCT((Ergebniseingabe!$K$29:$K$58=D44)*(Ergebniseingabe!$AG$29:$AG$58=E44)*(Ergebniseingabe!$BE$29:$BE$58)),"")</f>
        <v/>
      </c>
      <c r="G44" s="84" t="str">
        <f>IF(SUMPRODUCT((Ergebniseingabe!$AG$29:$AG$58=D44)*(Ergebniseingabe!$K$29:$K$58=E44)*(ISNUMBER(Ergebniseingabe!$BE$29:$BE$58)))=1,SUMPRODUCT((Ergebniseingabe!$AG$29:$AG$58=D44)*(Ergebniseingabe!$K$29:$K$58=E44)*(Ergebniseingabe!$BE$29:$BE$58))&amp;":"&amp;SUMPRODUCT((Ergebniseingabe!$AG$29:$AG$58=D44)*(Ergebniseingabe!$K$29:$K$58=E44)*(Ergebniseingabe!$BB$29:$BB$58)),"")</f>
        <v/>
      </c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5"/>
      <c r="CA44" s="85"/>
      <c r="CB44" s="85"/>
      <c r="CC44" s="85"/>
      <c r="CD44" s="86"/>
      <c r="CE44" s="86"/>
      <c r="CF44" s="86"/>
      <c r="CG44" s="86"/>
    </row>
    <row r="45" spans="2:85" s="84" customFormat="1" x14ac:dyDescent="0.25">
      <c r="B45" s="84">
        <v>6</v>
      </c>
      <c r="C45" s="84" t="str">
        <f t="shared" si="10"/>
        <v>SV ErbenheimFVGG Kastel</v>
      </c>
      <c r="D45" s="84" t="str">
        <f t="shared" si="11"/>
        <v>SV Erbenheim</v>
      </c>
      <c r="E45" s="84" t="str">
        <f t="shared" si="12"/>
        <v>FVGG Kastel</v>
      </c>
      <c r="F45" s="84" t="str">
        <f>IF(SUMPRODUCT((Ergebniseingabe!$K$29:$K$58=D45)*(Ergebniseingabe!$AG$29:$AG$58=E45)*(ISNUMBER(Ergebniseingabe!$BE$29:$BE$58)))=1,SUMPRODUCT((Ergebniseingabe!$K$29:$K$58=D45)*(Ergebniseingabe!$AG$29:$AG$58=E45)*(Ergebniseingabe!$BB$29:$BB$58))&amp;":"&amp;SUMPRODUCT((Ergebniseingabe!$K$29:$K$58=D45)*(Ergebniseingabe!$AG$29:$AG$58=E45)*(Ergebniseingabe!$BE$29:$BE$58)),"")</f>
        <v/>
      </c>
      <c r="G45" s="84" t="str">
        <f>IF(SUMPRODUCT((Ergebniseingabe!$AG$29:$AG$58=D45)*(Ergebniseingabe!$K$29:$K$58=E45)*(ISNUMBER(Ergebniseingabe!$BE$29:$BE$58)))=1,SUMPRODUCT((Ergebniseingabe!$AG$29:$AG$58=D45)*(Ergebniseingabe!$K$29:$K$58=E45)*(Ergebniseingabe!$BE$29:$BE$58))&amp;":"&amp;SUMPRODUCT((Ergebniseingabe!$AG$29:$AG$58=D45)*(Ergebniseingabe!$K$29:$K$58=E45)*(Ergebniseingabe!$BB$29:$BB$58)),"")</f>
        <v/>
      </c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85"/>
      <c r="CA45" s="85"/>
      <c r="CB45" s="85"/>
      <c r="CC45" s="85"/>
      <c r="CD45" s="86"/>
      <c r="CE45" s="86"/>
      <c r="CF45" s="86"/>
      <c r="CG45" s="86"/>
    </row>
    <row r="46" spans="2:85" s="84" customFormat="1" x14ac:dyDescent="0.25">
      <c r="B46" s="84">
        <v>7</v>
      </c>
      <c r="C46" s="84" t="str">
        <f t="shared" si="10"/>
        <v>FC MammolshainFVGG Kastel</v>
      </c>
      <c r="D46" s="84" t="str">
        <f t="shared" si="11"/>
        <v>FC Mammolshain</v>
      </c>
      <c r="E46" s="84" t="str">
        <f t="shared" si="12"/>
        <v>FVGG Kastel</v>
      </c>
      <c r="F46" s="84" t="str">
        <f>IF(SUMPRODUCT((Ergebniseingabe!$K$29:$K$58=D46)*(Ergebniseingabe!$AG$29:$AG$58=E46)*(ISNUMBER(Ergebniseingabe!$BE$29:$BE$58)))=1,SUMPRODUCT((Ergebniseingabe!$K$29:$K$58=D46)*(Ergebniseingabe!$AG$29:$AG$58=E46)*(Ergebniseingabe!$BB$29:$BB$58))&amp;":"&amp;SUMPRODUCT((Ergebniseingabe!$K$29:$K$58=D46)*(Ergebniseingabe!$AG$29:$AG$58=E46)*(Ergebniseingabe!$BE$29:$BE$58)),"")</f>
        <v/>
      </c>
      <c r="G46" s="84" t="str">
        <f>IF(SUMPRODUCT((Ergebniseingabe!$AG$29:$AG$58=D46)*(Ergebniseingabe!$K$29:$K$58=E46)*(ISNUMBER(Ergebniseingabe!$BE$29:$BE$58)))=1,SUMPRODUCT((Ergebniseingabe!$AG$29:$AG$58=D46)*(Ergebniseingabe!$K$29:$K$58=E46)*(Ergebniseingabe!$BE$29:$BE$58))&amp;":"&amp;SUMPRODUCT((Ergebniseingabe!$AG$29:$AG$58=D46)*(Ergebniseingabe!$K$29:$K$58=E46)*(Ergebniseingabe!$BB$29:$BB$58)),"")</f>
        <v/>
      </c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85"/>
      <c r="CA46" s="85"/>
      <c r="CB46" s="85"/>
      <c r="CC46" s="85"/>
      <c r="CD46" s="86"/>
      <c r="CE46" s="86"/>
      <c r="CF46" s="86"/>
      <c r="CG46" s="86"/>
    </row>
    <row r="47" spans="2:85" s="84" customFormat="1" x14ac:dyDescent="0.25">
      <c r="B47" s="84">
        <v>8</v>
      </c>
      <c r="C47" s="84" t="str">
        <f t="shared" si="10"/>
        <v>SV FrauensteinFVGG Kastel</v>
      </c>
      <c r="D47" s="84" t="str">
        <f t="shared" si="11"/>
        <v>SV Frauenstein</v>
      </c>
      <c r="E47" s="84" t="str">
        <f t="shared" si="12"/>
        <v>FVGG Kastel</v>
      </c>
      <c r="F47" s="84" t="str">
        <f>IF(SUMPRODUCT((Ergebniseingabe!$K$29:$K$58=D47)*(Ergebniseingabe!$AG$29:$AG$58=E47)*(ISNUMBER(Ergebniseingabe!$BE$29:$BE$58)))=1,SUMPRODUCT((Ergebniseingabe!$K$29:$K$58=D47)*(Ergebniseingabe!$AG$29:$AG$58=E47)*(Ergebniseingabe!$BB$29:$BB$58))&amp;":"&amp;SUMPRODUCT((Ergebniseingabe!$K$29:$K$58=D47)*(Ergebniseingabe!$AG$29:$AG$58=E47)*(Ergebniseingabe!$BE$29:$BE$58)),"")</f>
        <v/>
      </c>
      <c r="G47" s="84" t="str">
        <f>IF(SUMPRODUCT((Ergebniseingabe!$AG$29:$AG$58=D47)*(Ergebniseingabe!$K$29:$K$58=E47)*(ISNUMBER(Ergebniseingabe!$BE$29:$BE$58)))=1,SUMPRODUCT((Ergebniseingabe!$AG$29:$AG$58=D47)*(Ergebniseingabe!$K$29:$K$58=E47)*(Ergebniseingabe!$BE$29:$BE$58))&amp;":"&amp;SUMPRODUCT((Ergebniseingabe!$AG$29:$AG$58=D47)*(Ergebniseingabe!$K$29:$K$58=E47)*(Ergebniseingabe!$BB$29:$BB$58)),"")</f>
        <v/>
      </c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6"/>
      <c r="CE47" s="86"/>
      <c r="CF47" s="86"/>
      <c r="CG47" s="86"/>
    </row>
    <row r="48" spans="2:85" s="84" customFormat="1" x14ac:dyDescent="0.25">
      <c r="B48" s="84">
        <v>9</v>
      </c>
      <c r="C48" s="84" t="str">
        <f t="shared" si="10"/>
        <v>TV WallauFVGG Kastel</v>
      </c>
      <c r="D48" s="84" t="str">
        <f t="shared" si="11"/>
        <v>TV Wallau</v>
      </c>
      <c r="E48" s="84" t="str">
        <f t="shared" si="12"/>
        <v>FVGG Kastel</v>
      </c>
      <c r="F48" s="84" t="str">
        <f>IF(SUMPRODUCT((Ergebniseingabe!$K$29:$K$58=D48)*(Ergebniseingabe!$AG$29:$AG$58=E48)*(ISNUMBER(Ergebniseingabe!$BE$29:$BE$58)))=1,SUMPRODUCT((Ergebniseingabe!$K$29:$K$58=D48)*(Ergebniseingabe!$AG$29:$AG$58=E48)*(Ergebniseingabe!$BB$29:$BB$58))&amp;":"&amp;SUMPRODUCT((Ergebniseingabe!$K$29:$K$58=D48)*(Ergebniseingabe!$AG$29:$AG$58=E48)*(Ergebniseingabe!$BE$29:$BE$58)),"")</f>
        <v/>
      </c>
      <c r="G48" s="84" t="str">
        <f>IF(SUMPRODUCT((Ergebniseingabe!$AG$29:$AG$58=D48)*(Ergebniseingabe!$K$29:$K$58=E48)*(ISNUMBER(Ergebniseingabe!$BE$29:$BE$58)))=1,SUMPRODUCT((Ergebniseingabe!$AG$29:$AG$58=D48)*(Ergebniseingabe!$K$29:$K$58=E48)*(Ergebniseingabe!$BE$29:$BE$58))&amp;":"&amp;SUMPRODUCT((Ergebniseingabe!$AG$29:$AG$58=D48)*(Ergebniseingabe!$K$29:$K$58=E48)*(Ergebniseingabe!$BB$29:$BB$58)),"")</f>
        <v/>
      </c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  <c r="BZ48" s="85"/>
      <c r="CA48" s="85"/>
      <c r="CB48" s="85"/>
      <c r="CC48" s="85"/>
      <c r="CD48" s="86"/>
      <c r="CE48" s="86"/>
      <c r="CF48" s="86"/>
      <c r="CG48" s="86"/>
    </row>
    <row r="49" spans="2:85" s="84" customFormat="1" x14ac:dyDescent="0.25">
      <c r="B49" s="84">
        <v>10</v>
      </c>
      <c r="C49" s="84" t="str">
        <f t="shared" si="10"/>
        <v>FC MammolshainSV Erbenheim</v>
      </c>
      <c r="D49" s="84" t="str">
        <f t="shared" si="11"/>
        <v>FC Mammolshain</v>
      </c>
      <c r="E49" s="84" t="str">
        <f t="shared" si="12"/>
        <v>SV Erbenheim</v>
      </c>
      <c r="F49" s="84" t="str">
        <f>IF(SUMPRODUCT((Ergebniseingabe!$K$29:$K$58=D49)*(Ergebniseingabe!$AG$29:$AG$58=E49)*(ISNUMBER(Ergebniseingabe!$BE$29:$BE$58)))=1,SUMPRODUCT((Ergebniseingabe!$K$29:$K$58=D49)*(Ergebniseingabe!$AG$29:$AG$58=E49)*(Ergebniseingabe!$BB$29:$BB$58))&amp;":"&amp;SUMPRODUCT((Ergebniseingabe!$K$29:$K$58=D49)*(Ergebniseingabe!$AG$29:$AG$58=E49)*(Ergebniseingabe!$BE$29:$BE$58)),"")</f>
        <v/>
      </c>
      <c r="G49" s="84" t="str">
        <f>IF(SUMPRODUCT((Ergebniseingabe!$AG$29:$AG$58=D49)*(Ergebniseingabe!$K$29:$K$58=E49)*(ISNUMBER(Ergebniseingabe!$BE$29:$BE$58)))=1,SUMPRODUCT((Ergebniseingabe!$AG$29:$AG$58=D49)*(Ergebniseingabe!$K$29:$K$58=E49)*(Ergebniseingabe!$BE$29:$BE$58))&amp;":"&amp;SUMPRODUCT((Ergebniseingabe!$AG$29:$AG$58=D49)*(Ergebniseingabe!$K$29:$K$58=E49)*(Ergebniseingabe!$BB$29:$BB$58)),"")</f>
        <v/>
      </c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85"/>
      <c r="CA49" s="85"/>
      <c r="CB49" s="85"/>
      <c r="CC49" s="85"/>
      <c r="CD49" s="86"/>
      <c r="CE49" s="86"/>
      <c r="CF49" s="86"/>
      <c r="CG49" s="86"/>
    </row>
    <row r="50" spans="2:85" s="84" customFormat="1" x14ac:dyDescent="0.25">
      <c r="B50" s="84">
        <v>11</v>
      </c>
      <c r="C50" s="84" t="str">
        <f t="shared" si="10"/>
        <v>SV FrauensteinSV Erbenheim</v>
      </c>
      <c r="D50" s="84" t="str">
        <f t="shared" si="11"/>
        <v>SV Frauenstein</v>
      </c>
      <c r="E50" s="84" t="str">
        <f t="shared" si="12"/>
        <v>SV Erbenheim</v>
      </c>
      <c r="F50" s="84" t="str">
        <f>IF(SUMPRODUCT((Ergebniseingabe!$K$29:$K$58=D50)*(Ergebniseingabe!$AG$29:$AG$58=E50)*(ISNUMBER(Ergebniseingabe!$BE$29:$BE$58)))=1,SUMPRODUCT((Ergebniseingabe!$K$29:$K$58=D50)*(Ergebniseingabe!$AG$29:$AG$58=E50)*(Ergebniseingabe!$BB$29:$BB$58))&amp;":"&amp;SUMPRODUCT((Ergebniseingabe!$K$29:$K$58=D50)*(Ergebniseingabe!$AG$29:$AG$58=E50)*(Ergebniseingabe!$BE$29:$BE$58)),"")</f>
        <v/>
      </c>
      <c r="G50" s="84" t="str">
        <f>IF(SUMPRODUCT((Ergebniseingabe!$AG$29:$AG$58=D50)*(Ergebniseingabe!$K$29:$K$58=E50)*(ISNUMBER(Ergebniseingabe!$BE$29:$BE$58)))=1,SUMPRODUCT((Ergebniseingabe!$AG$29:$AG$58=D50)*(Ergebniseingabe!$K$29:$K$58=E50)*(Ergebniseingabe!$BE$29:$BE$58))&amp;":"&amp;SUMPRODUCT((Ergebniseingabe!$AG$29:$AG$58=D50)*(Ergebniseingabe!$K$29:$K$58=E50)*(Ergebniseingabe!$BB$29:$BB$58)),"")</f>
        <v/>
      </c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  <c r="CC50" s="85"/>
      <c r="CD50" s="86"/>
      <c r="CE50" s="86"/>
      <c r="CF50" s="86"/>
      <c r="CG50" s="86"/>
    </row>
    <row r="51" spans="2:85" s="84" customFormat="1" x14ac:dyDescent="0.25">
      <c r="B51" s="84">
        <v>12</v>
      </c>
      <c r="C51" s="84" t="str">
        <f t="shared" si="10"/>
        <v>TV WallauSV Erbenheim</v>
      </c>
      <c r="D51" s="84" t="str">
        <f t="shared" si="11"/>
        <v>TV Wallau</v>
      </c>
      <c r="E51" s="84" t="str">
        <f t="shared" si="12"/>
        <v>SV Erbenheim</v>
      </c>
      <c r="F51" s="84" t="str">
        <f>IF(SUMPRODUCT((Ergebniseingabe!$K$29:$K$58=D51)*(Ergebniseingabe!$AG$29:$AG$58=E51)*(ISNUMBER(Ergebniseingabe!$BE$29:$BE$58)))=1,SUMPRODUCT((Ergebniseingabe!$K$29:$K$58=D51)*(Ergebniseingabe!$AG$29:$AG$58=E51)*(Ergebniseingabe!$BB$29:$BB$58))&amp;":"&amp;SUMPRODUCT((Ergebniseingabe!$K$29:$K$58=D51)*(Ergebniseingabe!$AG$29:$AG$58=E51)*(Ergebniseingabe!$BE$29:$BE$58)),"")</f>
        <v/>
      </c>
      <c r="G51" s="84" t="str">
        <f>IF(SUMPRODUCT((Ergebniseingabe!$AG$29:$AG$58=D51)*(Ergebniseingabe!$K$29:$K$58=E51)*(ISNUMBER(Ergebniseingabe!$BE$29:$BE$58)))=1,SUMPRODUCT((Ergebniseingabe!$AG$29:$AG$58=D51)*(Ergebniseingabe!$K$29:$K$58=E51)*(Ergebniseingabe!$BE$29:$BE$58))&amp;":"&amp;SUMPRODUCT((Ergebniseingabe!$AG$29:$AG$58=D51)*(Ergebniseingabe!$K$29:$K$58=E51)*(Ergebniseingabe!$BB$29:$BB$58)),"")</f>
        <v/>
      </c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5"/>
      <c r="CA51" s="85"/>
      <c r="CB51" s="85"/>
      <c r="CC51" s="85"/>
      <c r="CD51" s="86"/>
      <c r="CE51" s="86"/>
      <c r="CF51" s="86"/>
      <c r="CG51" s="86"/>
    </row>
    <row r="52" spans="2:85" s="84" customFormat="1" x14ac:dyDescent="0.25">
      <c r="B52" s="84">
        <v>13</v>
      </c>
      <c r="C52" s="84" t="str">
        <f t="shared" si="10"/>
        <v>SV FrauensteinFC Mammolshain</v>
      </c>
      <c r="D52" s="84" t="str">
        <f t="shared" si="11"/>
        <v>SV Frauenstein</v>
      </c>
      <c r="E52" s="84" t="str">
        <f t="shared" si="12"/>
        <v>FC Mammolshain</v>
      </c>
      <c r="F52" s="84" t="str">
        <f>IF(SUMPRODUCT((Ergebniseingabe!$K$29:$K$58=D52)*(Ergebniseingabe!$AG$29:$AG$58=E52)*(ISNUMBER(Ergebniseingabe!$BE$29:$BE$58)))=1,SUMPRODUCT((Ergebniseingabe!$K$29:$K$58=D52)*(Ergebniseingabe!$AG$29:$AG$58=E52)*(Ergebniseingabe!$BB$29:$BB$58))&amp;":"&amp;SUMPRODUCT((Ergebniseingabe!$K$29:$K$58=D52)*(Ergebniseingabe!$AG$29:$AG$58=E52)*(Ergebniseingabe!$BE$29:$BE$58)),"")</f>
        <v/>
      </c>
      <c r="G52" s="84" t="str">
        <f>IF(SUMPRODUCT((Ergebniseingabe!$AG$29:$AG$58=D52)*(Ergebniseingabe!$K$29:$K$58=E52)*(ISNUMBER(Ergebniseingabe!$BE$29:$BE$58)))=1,SUMPRODUCT((Ergebniseingabe!$AG$29:$AG$58=D52)*(Ergebniseingabe!$K$29:$K$58=E52)*(Ergebniseingabe!$BE$29:$BE$58))&amp;":"&amp;SUMPRODUCT((Ergebniseingabe!$AG$29:$AG$58=D52)*(Ergebniseingabe!$K$29:$K$58=E52)*(Ergebniseingabe!$BB$29:$BB$58)),"")</f>
        <v/>
      </c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85"/>
      <c r="CA52" s="85"/>
      <c r="CB52" s="85"/>
      <c r="CC52" s="85"/>
      <c r="CD52" s="86"/>
      <c r="CE52" s="86"/>
      <c r="CF52" s="86"/>
      <c r="CG52" s="86"/>
    </row>
    <row r="53" spans="2:85" s="84" customFormat="1" x14ac:dyDescent="0.25">
      <c r="B53" s="84">
        <v>14</v>
      </c>
      <c r="C53" s="84" t="str">
        <f t="shared" si="10"/>
        <v>TV WallauFC Mammolshain</v>
      </c>
      <c r="D53" s="84" t="str">
        <f t="shared" si="11"/>
        <v>TV Wallau</v>
      </c>
      <c r="E53" s="84" t="str">
        <f t="shared" si="12"/>
        <v>FC Mammolshain</v>
      </c>
      <c r="F53" s="84" t="str">
        <f>IF(SUMPRODUCT((Ergebniseingabe!$K$29:$K$58=D53)*(Ergebniseingabe!$AG$29:$AG$58=E53)*(ISNUMBER(Ergebniseingabe!$BE$29:$BE$58)))=1,SUMPRODUCT((Ergebniseingabe!$K$29:$K$58=D53)*(Ergebniseingabe!$AG$29:$AG$58=E53)*(Ergebniseingabe!$BB$29:$BB$58))&amp;":"&amp;SUMPRODUCT((Ergebniseingabe!$K$29:$K$58=D53)*(Ergebniseingabe!$AG$29:$AG$58=E53)*(Ergebniseingabe!$BE$29:$BE$58)),"")</f>
        <v/>
      </c>
      <c r="G53" s="84" t="str">
        <f>IF(SUMPRODUCT((Ergebniseingabe!$AG$29:$AG$58=D53)*(Ergebniseingabe!$K$29:$K$58=E53)*(ISNUMBER(Ergebniseingabe!$BE$29:$BE$58)))=1,SUMPRODUCT((Ergebniseingabe!$AG$29:$AG$58=D53)*(Ergebniseingabe!$K$29:$K$58=E53)*(Ergebniseingabe!$BE$29:$BE$58))&amp;":"&amp;SUMPRODUCT((Ergebniseingabe!$AG$29:$AG$58=D53)*(Ergebniseingabe!$K$29:$K$58=E53)*(Ergebniseingabe!$BB$29:$BB$58)),"")</f>
        <v/>
      </c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85"/>
      <c r="CA53" s="85"/>
      <c r="CB53" s="85"/>
      <c r="CC53" s="85"/>
      <c r="CD53" s="86"/>
      <c r="CE53" s="86"/>
      <c r="CF53" s="86"/>
      <c r="CG53" s="86"/>
    </row>
    <row r="54" spans="2:85" s="84" customFormat="1" x14ac:dyDescent="0.25">
      <c r="B54" s="84">
        <v>15</v>
      </c>
      <c r="C54" s="84" t="str">
        <f t="shared" si="10"/>
        <v>TV WallauSV Frauenstein</v>
      </c>
      <c r="D54" s="84" t="str">
        <f t="shared" si="11"/>
        <v>TV Wallau</v>
      </c>
      <c r="E54" s="84" t="str">
        <f t="shared" si="12"/>
        <v>SV Frauenstein</v>
      </c>
      <c r="F54" s="84" t="str">
        <f>IF(SUMPRODUCT((Ergebniseingabe!$K$29:$K$58=D54)*(Ergebniseingabe!$AG$29:$AG$58=E54)*(ISNUMBER(Ergebniseingabe!$BE$29:$BE$58)))=1,SUMPRODUCT((Ergebniseingabe!$K$29:$K$58=D54)*(Ergebniseingabe!$AG$29:$AG$58=E54)*(Ergebniseingabe!$BB$29:$BB$58))&amp;":"&amp;SUMPRODUCT((Ergebniseingabe!$K$29:$K$58=D54)*(Ergebniseingabe!$AG$29:$AG$58=E54)*(Ergebniseingabe!$BE$29:$BE$58)),"")</f>
        <v/>
      </c>
      <c r="G54" s="84" t="str">
        <f>IF(SUMPRODUCT((Ergebniseingabe!$AG$29:$AG$58=D54)*(Ergebniseingabe!$K$29:$K$58=E54)*(ISNUMBER(Ergebniseingabe!$BE$29:$BE$58)))=1,SUMPRODUCT((Ergebniseingabe!$AG$29:$AG$58=D54)*(Ergebniseingabe!$K$29:$K$58=E54)*(Ergebniseingabe!$BE$29:$BE$58))&amp;":"&amp;SUMPRODUCT((Ergebniseingabe!$AG$29:$AG$58=D54)*(Ergebniseingabe!$K$29:$K$58=E54)*(Ergebniseingabe!$BB$29:$BB$58)),"")</f>
        <v/>
      </c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85"/>
      <c r="CA54" s="85"/>
      <c r="CB54" s="85"/>
      <c r="CC54" s="85"/>
      <c r="CD54" s="86"/>
      <c r="CE54" s="86"/>
      <c r="CF54" s="86"/>
      <c r="CG54" s="86"/>
    </row>
    <row r="55" spans="2:85" s="84" customFormat="1" x14ac:dyDescent="0.25">
      <c r="B55" s="84">
        <v>1</v>
      </c>
      <c r="C55" s="84" t="str">
        <f t="shared" si="10"/>
        <v>FC SchwalbachFSV Schierstein 08</v>
      </c>
      <c r="D55" s="84" t="str">
        <f>E14</f>
        <v>FC Schwalbach</v>
      </c>
      <c r="E55" s="84" t="str">
        <f>E15</f>
        <v>FSV Schierstein 08</v>
      </c>
      <c r="F55" s="84" t="str">
        <f>IF(SUMPRODUCT((Ergebniseingabe!$K$29:$K$58=D55)*(Ergebniseingabe!$AG$29:$AG$58=E55)*(ISNUMBER(Ergebniseingabe!$BE$29:$BE$58)))=1,SUMPRODUCT((Ergebniseingabe!$K$29:$K$58=D55)*(Ergebniseingabe!$AG$29:$AG$58=E55)*(Ergebniseingabe!$BB$29:$BB$58))&amp;":"&amp;SUMPRODUCT((Ergebniseingabe!$K$29:$K$58=D55)*(Ergebniseingabe!$AG$29:$AG$58=E55)*(Ergebniseingabe!$BE$29:$BE$58)),"")</f>
        <v/>
      </c>
      <c r="G55" s="84" t="str">
        <f>IF(SUMPRODUCT((Ergebniseingabe!$AG$29:$AG$58=D55)*(Ergebniseingabe!$K$29:$K$58=E55)*(ISNUMBER(Ergebniseingabe!$BE$29:$BE$58)))=1,SUMPRODUCT((Ergebniseingabe!$AG$29:$AG$58=D55)*(Ergebniseingabe!$K$29:$K$58=E55)*(Ergebniseingabe!$BE$29:$BE$58))&amp;":"&amp;SUMPRODUCT((Ergebniseingabe!$AG$29:$AG$58=D55)*(Ergebniseingabe!$K$29:$K$58=E55)*(Ergebniseingabe!$BB$29:$BB$58)),"")</f>
        <v/>
      </c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  <c r="BZ55" s="85"/>
      <c r="CA55" s="85"/>
      <c r="CB55" s="85"/>
      <c r="CC55" s="85"/>
      <c r="CD55" s="86"/>
      <c r="CE55" s="86"/>
      <c r="CF55" s="86"/>
      <c r="CG55" s="86"/>
    </row>
    <row r="56" spans="2:85" s="84" customFormat="1" x14ac:dyDescent="0.25">
      <c r="B56" s="84">
        <v>2</v>
      </c>
      <c r="C56" s="84" t="str">
        <f t="shared" si="10"/>
        <v>FC SchwalbachVFR Wiesbaden</v>
      </c>
      <c r="D56" s="84" t="str">
        <f>E14</f>
        <v>FC Schwalbach</v>
      </c>
      <c r="E56" s="84" t="str">
        <f>E16</f>
        <v>VFR Wiesbaden</v>
      </c>
      <c r="F56" s="84" t="str">
        <f>IF(SUMPRODUCT((Ergebniseingabe!$K$29:$K$58=D56)*(Ergebniseingabe!$AG$29:$AG$58=E56)*(ISNUMBER(Ergebniseingabe!$BE$29:$BE$58)))=1,SUMPRODUCT((Ergebniseingabe!$K$29:$K$58=D56)*(Ergebniseingabe!$AG$29:$AG$58=E56)*(Ergebniseingabe!$BB$29:$BB$58))&amp;":"&amp;SUMPRODUCT((Ergebniseingabe!$K$29:$K$58=D56)*(Ergebniseingabe!$AG$29:$AG$58=E56)*(Ergebniseingabe!$BE$29:$BE$58)),"")</f>
        <v/>
      </c>
      <c r="G56" s="84" t="str">
        <f>IF(SUMPRODUCT((Ergebniseingabe!$AG$29:$AG$58=D56)*(Ergebniseingabe!$K$29:$K$58=E56)*(ISNUMBER(Ergebniseingabe!$BE$29:$BE$58)))=1,SUMPRODUCT((Ergebniseingabe!$AG$29:$AG$58=D56)*(Ergebniseingabe!$K$29:$K$58=E56)*(Ergebniseingabe!$BE$29:$BE$58))&amp;":"&amp;SUMPRODUCT((Ergebniseingabe!$AG$29:$AG$58=D56)*(Ergebniseingabe!$K$29:$K$58=E56)*(Ergebniseingabe!$BB$29:$BB$58)),"")</f>
        <v/>
      </c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  <c r="BZ56" s="85"/>
      <c r="CA56" s="85"/>
      <c r="CB56" s="85"/>
      <c r="CC56" s="85"/>
      <c r="CD56" s="86"/>
      <c r="CE56" s="86"/>
      <c r="CF56" s="86"/>
      <c r="CG56" s="86"/>
    </row>
    <row r="57" spans="2:85" s="84" customFormat="1" x14ac:dyDescent="0.25">
      <c r="B57" s="84">
        <v>3</v>
      </c>
      <c r="C57" s="84" t="str">
        <f t="shared" ref="C57:C84" si="13">D57&amp;E57</f>
        <v>FC SchwalbachFC Fortuna Höchst</v>
      </c>
      <c r="D57" s="84" t="str">
        <f>E14</f>
        <v>FC Schwalbach</v>
      </c>
      <c r="E57" s="84" t="str">
        <f>E17</f>
        <v>FC Fortuna Höchst</v>
      </c>
      <c r="F57" s="84" t="str">
        <f>IF(SUMPRODUCT((Ergebniseingabe!$K$29:$K$58=D57)*(Ergebniseingabe!$AG$29:$AG$58=E57)*(ISNUMBER(Ergebniseingabe!$BE$29:$BE$58)))=1,SUMPRODUCT((Ergebniseingabe!$K$29:$K$58=D57)*(Ergebniseingabe!$AG$29:$AG$58=E57)*(Ergebniseingabe!$BB$29:$BB$58))&amp;":"&amp;SUMPRODUCT((Ergebniseingabe!$K$29:$K$58=D57)*(Ergebniseingabe!$AG$29:$AG$58=E57)*(Ergebniseingabe!$BE$29:$BE$58)),"")</f>
        <v/>
      </c>
      <c r="G57" s="84" t="str">
        <f>IF(SUMPRODUCT((Ergebniseingabe!$AG$29:$AG$58=D57)*(Ergebniseingabe!$K$29:$K$58=E57)*(ISNUMBER(Ergebniseingabe!$BE$29:$BE$58)))=1,SUMPRODUCT((Ergebniseingabe!$AG$29:$AG$58=D57)*(Ergebniseingabe!$K$29:$K$58=E57)*(Ergebniseingabe!$BE$29:$BE$58))&amp;":"&amp;SUMPRODUCT((Ergebniseingabe!$AG$29:$AG$58=D57)*(Ergebniseingabe!$K$29:$K$58=E57)*(Ergebniseingabe!$BB$29:$BB$58)),"")</f>
        <v/>
      </c>
      <c r="BJ57" s="85"/>
      <c r="BK57" s="85"/>
      <c r="BL57" s="85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  <c r="BZ57" s="85"/>
      <c r="CA57" s="85"/>
      <c r="CB57" s="85"/>
      <c r="CC57" s="85"/>
      <c r="CD57" s="86"/>
      <c r="CE57" s="86"/>
      <c r="CF57" s="86"/>
      <c r="CG57" s="86"/>
    </row>
    <row r="58" spans="2:85" s="84" customFormat="1" x14ac:dyDescent="0.25">
      <c r="B58" s="84">
        <v>4</v>
      </c>
      <c r="C58" s="84" t="str">
        <f t="shared" si="13"/>
        <v>FC SchwalbachBSC Altenhain</v>
      </c>
      <c r="D58" s="84" t="str">
        <f>E14</f>
        <v>FC Schwalbach</v>
      </c>
      <c r="E58" s="84" t="str">
        <f>E18</f>
        <v>BSC Altenhain</v>
      </c>
      <c r="F58" s="84" t="str">
        <f>IF(SUMPRODUCT((Ergebniseingabe!$K$29:$K$58=D58)*(Ergebniseingabe!$AG$29:$AG$58=E58)*(ISNUMBER(Ergebniseingabe!$BE$29:$BE$58)))=1,SUMPRODUCT((Ergebniseingabe!$K$29:$K$58=D58)*(Ergebniseingabe!$AG$29:$AG$58=E58)*(Ergebniseingabe!$BB$29:$BB$58))&amp;":"&amp;SUMPRODUCT((Ergebniseingabe!$K$29:$K$58=D58)*(Ergebniseingabe!$AG$29:$AG$58=E58)*(Ergebniseingabe!$BE$29:$BE$58)),"")</f>
        <v/>
      </c>
      <c r="G58" s="84" t="str">
        <f>IF(SUMPRODUCT((Ergebniseingabe!$AG$29:$AG$58=D58)*(Ergebniseingabe!$K$29:$K$58=E58)*(ISNUMBER(Ergebniseingabe!$BE$29:$BE$58)))=1,SUMPRODUCT((Ergebniseingabe!$AG$29:$AG$58=D58)*(Ergebniseingabe!$K$29:$K$58=E58)*(Ergebniseingabe!$BE$29:$BE$58))&amp;":"&amp;SUMPRODUCT((Ergebniseingabe!$AG$29:$AG$58=D58)*(Ergebniseingabe!$K$29:$K$58=E58)*(Ergebniseingabe!$BB$29:$BB$58)),"")</f>
        <v/>
      </c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5"/>
      <c r="CA58" s="85"/>
      <c r="CB58" s="85"/>
      <c r="CC58" s="85"/>
      <c r="CD58" s="86"/>
      <c r="CE58" s="86"/>
      <c r="CF58" s="86"/>
      <c r="CG58" s="86"/>
    </row>
    <row r="59" spans="2:85" s="84" customFormat="1" x14ac:dyDescent="0.25">
      <c r="B59" s="84">
        <v>5</v>
      </c>
      <c r="C59" s="84" t="str">
        <f t="shared" si="13"/>
        <v>FC SchwalbachFV Delkenheim</v>
      </c>
      <c r="D59" s="84" t="str">
        <f>E14</f>
        <v>FC Schwalbach</v>
      </c>
      <c r="E59" s="84" t="str">
        <f>E19</f>
        <v>FV Delkenheim</v>
      </c>
      <c r="F59" s="84" t="str">
        <f>IF(SUMPRODUCT((Ergebniseingabe!$K$29:$K$58=D59)*(Ergebniseingabe!$AG$29:$AG$58=E59)*(ISNUMBER(Ergebniseingabe!$BE$29:$BE$58)))=1,SUMPRODUCT((Ergebniseingabe!$K$29:$K$58=D59)*(Ergebniseingabe!$AG$29:$AG$58=E59)*(Ergebniseingabe!$BB$29:$BB$58))&amp;":"&amp;SUMPRODUCT((Ergebniseingabe!$K$29:$K$58=D59)*(Ergebniseingabe!$AG$29:$AG$58=E59)*(Ergebniseingabe!$BE$29:$BE$58)),"")</f>
        <v/>
      </c>
      <c r="G59" s="84" t="str">
        <f>IF(SUMPRODUCT((Ergebniseingabe!$AG$29:$AG$58=D59)*(Ergebniseingabe!$K$29:$K$58=E59)*(ISNUMBER(Ergebniseingabe!$BE$29:$BE$58)))=1,SUMPRODUCT((Ergebniseingabe!$AG$29:$AG$58=D59)*(Ergebniseingabe!$K$29:$K$58=E59)*(Ergebniseingabe!$BE$29:$BE$58))&amp;":"&amp;SUMPRODUCT((Ergebniseingabe!$AG$29:$AG$58=D59)*(Ergebniseingabe!$K$29:$K$58=E59)*(Ergebniseingabe!$BB$29:$BB$58)),"")</f>
        <v/>
      </c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5"/>
      <c r="CA59" s="85"/>
      <c r="CB59" s="85"/>
      <c r="CC59" s="85"/>
      <c r="CD59" s="86"/>
      <c r="CE59" s="86"/>
      <c r="CF59" s="86"/>
      <c r="CG59" s="86"/>
    </row>
    <row r="60" spans="2:85" s="84" customFormat="1" x14ac:dyDescent="0.25">
      <c r="B60" s="84">
        <v>6</v>
      </c>
      <c r="C60" s="84" t="str">
        <f t="shared" si="13"/>
        <v>FSV Schierstein 08VFR Wiesbaden</v>
      </c>
      <c r="D60" s="84" t="str">
        <f>E15</f>
        <v>FSV Schierstein 08</v>
      </c>
      <c r="E60" s="84" t="str">
        <f>E16</f>
        <v>VFR Wiesbaden</v>
      </c>
      <c r="F60" s="84" t="str">
        <f>IF(SUMPRODUCT((Ergebniseingabe!$K$29:$K$58=D60)*(Ergebniseingabe!$AG$29:$AG$58=E60)*(ISNUMBER(Ergebniseingabe!$BE$29:$BE$58)))=1,SUMPRODUCT((Ergebniseingabe!$K$29:$K$58=D60)*(Ergebniseingabe!$AG$29:$AG$58=E60)*(Ergebniseingabe!$BB$29:$BB$58))&amp;":"&amp;SUMPRODUCT((Ergebniseingabe!$K$29:$K$58=D60)*(Ergebniseingabe!$AG$29:$AG$58=E60)*(Ergebniseingabe!$BE$29:$BE$58)),"")</f>
        <v/>
      </c>
      <c r="G60" s="84" t="str">
        <f>IF(SUMPRODUCT((Ergebniseingabe!$AG$29:$AG$58=D60)*(Ergebniseingabe!$K$29:$K$58=E60)*(ISNUMBER(Ergebniseingabe!$BE$29:$BE$58)))=1,SUMPRODUCT((Ergebniseingabe!$AG$29:$AG$58=D60)*(Ergebniseingabe!$K$29:$K$58=E60)*(Ergebniseingabe!$BE$29:$BE$58))&amp;":"&amp;SUMPRODUCT((Ergebniseingabe!$AG$29:$AG$58=D60)*(Ergebniseingabe!$K$29:$K$58=E60)*(Ergebniseingabe!$BB$29:$BB$58)),"")</f>
        <v/>
      </c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6"/>
      <c r="CE60" s="86"/>
      <c r="CF60" s="86"/>
      <c r="CG60" s="86"/>
    </row>
    <row r="61" spans="2:85" s="84" customFormat="1" x14ac:dyDescent="0.25">
      <c r="B61" s="84">
        <v>7</v>
      </c>
      <c r="C61" s="84" t="str">
        <f t="shared" si="13"/>
        <v>FSV Schierstein 08FC Fortuna Höchst</v>
      </c>
      <c r="D61" s="84" t="str">
        <f>E15</f>
        <v>FSV Schierstein 08</v>
      </c>
      <c r="E61" s="84" t="str">
        <f>E17</f>
        <v>FC Fortuna Höchst</v>
      </c>
      <c r="F61" s="84" t="str">
        <f>IF(SUMPRODUCT((Ergebniseingabe!$K$29:$K$58=D61)*(Ergebniseingabe!$AG$29:$AG$58=E61)*(ISNUMBER(Ergebniseingabe!$BE$29:$BE$58)))=1,SUMPRODUCT((Ergebniseingabe!$K$29:$K$58=D61)*(Ergebniseingabe!$AG$29:$AG$58=E61)*(Ergebniseingabe!$BB$29:$BB$58))&amp;":"&amp;SUMPRODUCT((Ergebniseingabe!$K$29:$K$58=D61)*(Ergebniseingabe!$AG$29:$AG$58=E61)*(Ergebniseingabe!$BE$29:$BE$58)),"")</f>
        <v/>
      </c>
      <c r="G61" s="84" t="str">
        <f>IF(SUMPRODUCT((Ergebniseingabe!$AG$29:$AG$58=D61)*(Ergebniseingabe!$K$29:$K$58=E61)*(ISNUMBER(Ergebniseingabe!$BE$29:$BE$58)))=1,SUMPRODUCT((Ergebniseingabe!$AG$29:$AG$58=D61)*(Ergebniseingabe!$K$29:$K$58=E61)*(Ergebniseingabe!$BE$29:$BE$58))&amp;":"&amp;SUMPRODUCT((Ergebniseingabe!$AG$29:$AG$58=D61)*(Ergebniseingabe!$K$29:$K$58=E61)*(Ergebniseingabe!$BB$29:$BB$58)),"")</f>
        <v/>
      </c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85"/>
      <c r="CA61" s="85"/>
      <c r="CB61" s="85"/>
      <c r="CC61" s="85"/>
      <c r="CD61" s="86"/>
      <c r="CE61" s="86"/>
      <c r="CF61" s="86"/>
      <c r="CG61" s="86"/>
    </row>
    <row r="62" spans="2:85" s="84" customFormat="1" x14ac:dyDescent="0.25">
      <c r="B62" s="84">
        <v>8</v>
      </c>
      <c r="C62" s="84" t="str">
        <f t="shared" si="13"/>
        <v>FSV Schierstein 08BSC Altenhain</v>
      </c>
      <c r="D62" s="84" t="str">
        <f>E15</f>
        <v>FSV Schierstein 08</v>
      </c>
      <c r="E62" s="84" t="str">
        <f>E18</f>
        <v>BSC Altenhain</v>
      </c>
      <c r="F62" s="84" t="str">
        <f>IF(SUMPRODUCT((Ergebniseingabe!$K$29:$K$58=D62)*(Ergebniseingabe!$AG$29:$AG$58=E62)*(ISNUMBER(Ergebniseingabe!$BE$29:$BE$58)))=1,SUMPRODUCT((Ergebniseingabe!$K$29:$K$58=D62)*(Ergebniseingabe!$AG$29:$AG$58=E62)*(Ergebniseingabe!$BB$29:$BB$58))&amp;":"&amp;SUMPRODUCT((Ergebniseingabe!$K$29:$K$58=D62)*(Ergebniseingabe!$AG$29:$AG$58=E62)*(Ergebniseingabe!$BE$29:$BE$58)),"")</f>
        <v/>
      </c>
      <c r="G62" s="84" t="str">
        <f>IF(SUMPRODUCT((Ergebniseingabe!$AG$29:$AG$58=D62)*(Ergebniseingabe!$K$29:$K$58=E62)*(ISNUMBER(Ergebniseingabe!$BE$29:$BE$58)))=1,SUMPRODUCT((Ergebniseingabe!$AG$29:$AG$58=D62)*(Ergebniseingabe!$K$29:$K$58=E62)*(Ergebniseingabe!$BE$29:$BE$58))&amp;":"&amp;SUMPRODUCT((Ergebniseingabe!$AG$29:$AG$58=D62)*(Ergebniseingabe!$K$29:$K$58=E62)*(Ergebniseingabe!$BB$29:$BB$58)),"")</f>
        <v/>
      </c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5"/>
      <c r="CA62" s="85"/>
      <c r="CB62" s="85"/>
      <c r="CC62" s="85"/>
      <c r="CD62" s="86"/>
      <c r="CE62" s="86"/>
      <c r="CF62" s="86"/>
      <c r="CG62" s="86"/>
    </row>
    <row r="63" spans="2:85" s="84" customFormat="1" x14ac:dyDescent="0.25">
      <c r="B63" s="84">
        <v>9</v>
      </c>
      <c r="C63" s="84" t="str">
        <f t="shared" si="13"/>
        <v>FSV Schierstein 08FV Delkenheim</v>
      </c>
      <c r="D63" s="84" t="str">
        <f>E15</f>
        <v>FSV Schierstein 08</v>
      </c>
      <c r="E63" s="84" t="str">
        <f>E19</f>
        <v>FV Delkenheim</v>
      </c>
      <c r="F63" s="84" t="str">
        <f>IF(SUMPRODUCT((Ergebniseingabe!$K$29:$K$58=D63)*(Ergebniseingabe!$AG$29:$AG$58=E63)*(ISNUMBER(Ergebniseingabe!$BE$29:$BE$58)))=1,SUMPRODUCT((Ergebniseingabe!$K$29:$K$58=D63)*(Ergebniseingabe!$AG$29:$AG$58=E63)*(Ergebniseingabe!$BB$29:$BB$58))&amp;":"&amp;SUMPRODUCT((Ergebniseingabe!$K$29:$K$58=D63)*(Ergebniseingabe!$AG$29:$AG$58=E63)*(Ergebniseingabe!$BE$29:$BE$58)),"")</f>
        <v/>
      </c>
      <c r="G63" s="84" t="str">
        <f>IF(SUMPRODUCT((Ergebniseingabe!$AG$29:$AG$58=D63)*(Ergebniseingabe!$K$29:$K$58=E63)*(ISNUMBER(Ergebniseingabe!$BE$29:$BE$58)))=1,SUMPRODUCT((Ergebniseingabe!$AG$29:$AG$58=D63)*(Ergebniseingabe!$K$29:$K$58=E63)*(Ergebniseingabe!$BE$29:$BE$58))&amp;":"&amp;SUMPRODUCT((Ergebniseingabe!$AG$29:$AG$58=D63)*(Ergebniseingabe!$K$29:$K$58=E63)*(Ergebniseingabe!$BB$29:$BB$58)),"")</f>
        <v/>
      </c>
      <c r="BJ63" s="85"/>
      <c r="BK63" s="85"/>
      <c r="BL63" s="85"/>
      <c r="BM63" s="85"/>
      <c r="BN63" s="85"/>
      <c r="BO63" s="85"/>
      <c r="BP63" s="85"/>
      <c r="BQ63" s="85"/>
      <c r="BR63" s="85"/>
      <c r="BS63" s="85"/>
      <c r="BT63" s="85"/>
      <c r="BU63" s="85"/>
      <c r="BV63" s="85"/>
      <c r="BW63" s="85"/>
      <c r="BX63" s="85"/>
      <c r="BY63" s="85"/>
      <c r="BZ63" s="85"/>
      <c r="CA63" s="85"/>
      <c r="CB63" s="85"/>
      <c r="CC63" s="85"/>
      <c r="CD63" s="86"/>
      <c r="CE63" s="86"/>
      <c r="CF63" s="86"/>
      <c r="CG63" s="86"/>
    </row>
    <row r="64" spans="2:85" s="84" customFormat="1" x14ac:dyDescent="0.25">
      <c r="B64" s="84">
        <v>10</v>
      </c>
      <c r="C64" s="84" t="str">
        <f t="shared" si="13"/>
        <v>VFR WiesbadenFC Fortuna Höchst</v>
      </c>
      <c r="D64" s="84" t="str">
        <f>E16</f>
        <v>VFR Wiesbaden</v>
      </c>
      <c r="E64" s="84" t="str">
        <f>E17</f>
        <v>FC Fortuna Höchst</v>
      </c>
      <c r="F64" s="84" t="str">
        <f>IF(SUMPRODUCT((Ergebniseingabe!$K$29:$K$58=D64)*(Ergebniseingabe!$AG$29:$AG$58=E64)*(ISNUMBER(Ergebniseingabe!$BE$29:$BE$58)))=1,SUMPRODUCT((Ergebniseingabe!$K$29:$K$58=D64)*(Ergebniseingabe!$AG$29:$AG$58=E64)*(Ergebniseingabe!$BB$29:$BB$58))&amp;":"&amp;SUMPRODUCT((Ergebniseingabe!$K$29:$K$58=D64)*(Ergebniseingabe!$AG$29:$AG$58=E64)*(Ergebniseingabe!$BE$29:$BE$58)),"")</f>
        <v/>
      </c>
      <c r="G64" s="84" t="str">
        <f>IF(SUMPRODUCT((Ergebniseingabe!$AG$29:$AG$58=D64)*(Ergebniseingabe!$K$29:$K$58=E64)*(ISNUMBER(Ergebniseingabe!$BE$29:$BE$58)))=1,SUMPRODUCT((Ergebniseingabe!$AG$29:$AG$58=D64)*(Ergebniseingabe!$K$29:$K$58=E64)*(Ergebniseingabe!$BE$29:$BE$58))&amp;":"&amp;SUMPRODUCT((Ergebniseingabe!$AG$29:$AG$58=D64)*(Ergebniseingabe!$K$29:$K$58=E64)*(Ergebniseingabe!$BB$29:$BB$58)),"")</f>
        <v/>
      </c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5"/>
      <c r="BV64" s="85"/>
      <c r="BW64" s="85"/>
      <c r="BX64" s="85"/>
      <c r="BY64" s="85"/>
      <c r="BZ64" s="85"/>
      <c r="CA64" s="85"/>
      <c r="CB64" s="85"/>
      <c r="CC64" s="85"/>
      <c r="CD64" s="86"/>
      <c r="CE64" s="86"/>
      <c r="CF64" s="86"/>
      <c r="CG64" s="86"/>
    </row>
    <row r="65" spans="2:85" s="84" customFormat="1" x14ac:dyDescent="0.25">
      <c r="B65" s="84">
        <v>11</v>
      </c>
      <c r="C65" s="84" t="str">
        <f t="shared" si="13"/>
        <v>VFR WiesbadenBSC Altenhain</v>
      </c>
      <c r="D65" s="84" t="str">
        <f>E16</f>
        <v>VFR Wiesbaden</v>
      </c>
      <c r="E65" s="84" t="str">
        <f>E18</f>
        <v>BSC Altenhain</v>
      </c>
      <c r="F65" s="84" t="str">
        <f>IF(SUMPRODUCT((Ergebniseingabe!$K$29:$K$58=D65)*(Ergebniseingabe!$AG$29:$AG$58=E65)*(ISNUMBER(Ergebniseingabe!$BE$29:$BE$58)))=1,SUMPRODUCT((Ergebniseingabe!$K$29:$K$58=D65)*(Ergebniseingabe!$AG$29:$AG$58=E65)*(Ergebniseingabe!$BB$29:$BB$58))&amp;":"&amp;SUMPRODUCT((Ergebniseingabe!$K$29:$K$58=D65)*(Ergebniseingabe!$AG$29:$AG$58=E65)*(Ergebniseingabe!$BE$29:$BE$58)),"")</f>
        <v/>
      </c>
      <c r="G65" s="84" t="str">
        <f>IF(SUMPRODUCT((Ergebniseingabe!$AG$29:$AG$58=D65)*(Ergebniseingabe!$K$29:$K$58=E65)*(ISNUMBER(Ergebniseingabe!$BE$29:$BE$58)))=1,SUMPRODUCT((Ergebniseingabe!$AG$29:$AG$58=D65)*(Ergebniseingabe!$K$29:$K$58=E65)*(Ergebniseingabe!$BE$29:$BE$58))&amp;":"&amp;SUMPRODUCT((Ergebniseingabe!$AG$29:$AG$58=D65)*(Ergebniseingabe!$K$29:$K$58=E65)*(Ergebniseingabe!$BB$29:$BB$58)),"")</f>
        <v/>
      </c>
      <c r="BJ65" s="85"/>
      <c r="BK65" s="85"/>
      <c r="BL65" s="85"/>
      <c r="BM65" s="85"/>
      <c r="BN65" s="85"/>
      <c r="BO65" s="85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85"/>
      <c r="CA65" s="85"/>
      <c r="CB65" s="85"/>
      <c r="CC65" s="85"/>
      <c r="CD65" s="86"/>
      <c r="CE65" s="86"/>
      <c r="CF65" s="86"/>
      <c r="CG65" s="86"/>
    </row>
    <row r="66" spans="2:85" s="84" customFormat="1" x14ac:dyDescent="0.25">
      <c r="B66" s="84">
        <v>12</v>
      </c>
      <c r="C66" s="84" t="str">
        <f t="shared" si="13"/>
        <v>VFR WiesbadenFV Delkenheim</v>
      </c>
      <c r="D66" s="84" t="str">
        <f>E16</f>
        <v>VFR Wiesbaden</v>
      </c>
      <c r="E66" s="84" t="str">
        <f>E19</f>
        <v>FV Delkenheim</v>
      </c>
      <c r="F66" s="84" t="str">
        <f>IF(SUMPRODUCT((Ergebniseingabe!$K$29:$K$58=D66)*(Ergebniseingabe!$AG$29:$AG$58=E66)*(ISNUMBER(Ergebniseingabe!$BE$29:$BE$58)))=1,SUMPRODUCT((Ergebniseingabe!$K$29:$K$58=D66)*(Ergebniseingabe!$AG$29:$AG$58=E66)*(Ergebniseingabe!$BB$29:$BB$58))&amp;":"&amp;SUMPRODUCT((Ergebniseingabe!$K$29:$K$58=D66)*(Ergebniseingabe!$AG$29:$AG$58=E66)*(Ergebniseingabe!$BE$29:$BE$58)),"")</f>
        <v/>
      </c>
      <c r="G66" s="84" t="str">
        <f>IF(SUMPRODUCT((Ergebniseingabe!$AG$29:$AG$58=D66)*(Ergebniseingabe!$K$29:$K$58=E66)*(ISNUMBER(Ergebniseingabe!$BE$29:$BE$58)))=1,SUMPRODUCT((Ergebniseingabe!$AG$29:$AG$58=D66)*(Ergebniseingabe!$K$29:$K$58=E66)*(Ergebniseingabe!$BE$29:$BE$58))&amp;":"&amp;SUMPRODUCT((Ergebniseingabe!$AG$29:$AG$58=D66)*(Ergebniseingabe!$K$29:$K$58=E66)*(Ergebniseingabe!$BB$29:$BB$58)),"")</f>
        <v/>
      </c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  <c r="BZ66" s="85"/>
      <c r="CA66" s="85"/>
      <c r="CB66" s="85"/>
      <c r="CC66" s="85"/>
      <c r="CD66" s="86"/>
      <c r="CE66" s="86"/>
      <c r="CF66" s="86"/>
      <c r="CG66" s="86"/>
    </row>
    <row r="67" spans="2:85" s="84" customFormat="1" x14ac:dyDescent="0.25">
      <c r="B67" s="84">
        <v>13</v>
      </c>
      <c r="C67" s="84" t="str">
        <f t="shared" si="13"/>
        <v>FC Fortuna HöchstBSC Altenhain</v>
      </c>
      <c r="D67" s="84" t="str">
        <f>E17</f>
        <v>FC Fortuna Höchst</v>
      </c>
      <c r="E67" s="84" t="str">
        <f>E18</f>
        <v>BSC Altenhain</v>
      </c>
      <c r="F67" s="84" t="str">
        <f>IF(SUMPRODUCT((Ergebniseingabe!$K$29:$K$58=D67)*(Ergebniseingabe!$AG$29:$AG$58=E67)*(ISNUMBER(Ergebniseingabe!$BE$29:$BE$58)))=1,SUMPRODUCT((Ergebniseingabe!$K$29:$K$58=D67)*(Ergebniseingabe!$AG$29:$AG$58=E67)*(Ergebniseingabe!$BB$29:$BB$58))&amp;":"&amp;SUMPRODUCT((Ergebniseingabe!$K$29:$K$58=D67)*(Ergebniseingabe!$AG$29:$AG$58=E67)*(Ergebniseingabe!$BE$29:$BE$58)),"")</f>
        <v/>
      </c>
      <c r="G67" s="84" t="str">
        <f>IF(SUMPRODUCT((Ergebniseingabe!$AG$29:$AG$58=D67)*(Ergebniseingabe!$K$29:$K$58=E67)*(ISNUMBER(Ergebniseingabe!$BE$29:$BE$58)))=1,SUMPRODUCT((Ergebniseingabe!$AG$29:$AG$58=D67)*(Ergebniseingabe!$K$29:$K$58=E67)*(Ergebniseingabe!$BE$29:$BE$58))&amp;":"&amp;SUMPRODUCT((Ergebniseingabe!$AG$29:$AG$58=D67)*(Ergebniseingabe!$K$29:$K$58=E67)*(Ergebniseingabe!$BB$29:$BB$58)),"")</f>
        <v/>
      </c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  <c r="BZ67" s="85"/>
      <c r="CA67" s="85"/>
      <c r="CB67" s="85"/>
      <c r="CC67" s="85"/>
      <c r="CD67" s="86"/>
      <c r="CE67" s="86"/>
      <c r="CF67" s="86"/>
      <c r="CG67" s="86"/>
    </row>
    <row r="68" spans="2:85" s="84" customFormat="1" x14ac:dyDescent="0.25">
      <c r="B68" s="84">
        <v>14</v>
      </c>
      <c r="C68" s="84" t="str">
        <f t="shared" si="13"/>
        <v>FC Fortuna HöchstFV Delkenheim</v>
      </c>
      <c r="D68" s="84" t="str">
        <f>E17</f>
        <v>FC Fortuna Höchst</v>
      </c>
      <c r="E68" s="84" t="str">
        <f>E19</f>
        <v>FV Delkenheim</v>
      </c>
      <c r="F68" s="84" t="str">
        <f>IF(SUMPRODUCT((Ergebniseingabe!$K$29:$K$58=D68)*(Ergebniseingabe!$AG$29:$AG$58=E68)*(ISNUMBER(Ergebniseingabe!$BE$29:$BE$58)))=1,SUMPRODUCT((Ergebniseingabe!$K$29:$K$58=D68)*(Ergebniseingabe!$AG$29:$AG$58=E68)*(Ergebniseingabe!$BB$29:$BB$58))&amp;":"&amp;SUMPRODUCT((Ergebniseingabe!$K$29:$K$58=D68)*(Ergebniseingabe!$AG$29:$AG$58=E68)*(Ergebniseingabe!$BE$29:$BE$58)),"")</f>
        <v/>
      </c>
      <c r="G68" s="84" t="str">
        <f>IF(SUMPRODUCT((Ergebniseingabe!$AG$29:$AG$58=D68)*(Ergebniseingabe!$K$29:$K$58=E68)*(ISNUMBER(Ergebniseingabe!$BE$29:$BE$58)))=1,SUMPRODUCT((Ergebniseingabe!$AG$29:$AG$58=D68)*(Ergebniseingabe!$K$29:$K$58=E68)*(Ergebniseingabe!$BE$29:$BE$58))&amp;":"&amp;SUMPRODUCT((Ergebniseingabe!$AG$29:$AG$58=D68)*(Ergebniseingabe!$K$29:$K$58=E68)*(Ergebniseingabe!$BB$29:$BB$58)),"")</f>
        <v/>
      </c>
      <c r="BJ68" s="85"/>
      <c r="BK68" s="85"/>
      <c r="BL68" s="85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  <c r="BZ68" s="85"/>
      <c r="CA68" s="85"/>
      <c r="CB68" s="85"/>
      <c r="CC68" s="85"/>
      <c r="CD68" s="86"/>
      <c r="CE68" s="86"/>
      <c r="CF68" s="86"/>
      <c r="CG68" s="86"/>
    </row>
    <row r="69" spans="2:85" s="84" customFormat="1" x14ac:dyDescent="0.25">
      <c r="B69" s="84">
        <v>15</v>
      </c>
      <c r="C69" s="84" t="str">
        <f t="shared" si="13"/>
        <v>BSC AltenhainFV Delkenheim</v>
      </c>
      <c r="D69" s="84" t="str">
        <f>E18</f>
        <v>BSC Altenhain</v>
      </c>
      <c r="E69" s="84" t="str">
        <f>E19</f>
        <v>FV Delkenheim</v>
      </c>
      <c r="F69" s="84" t="str">
        <f>IF(SUMPRODUCT((Ergebniseingabe!$K$29:$K$58=D69)*(Ergebniseingabe!$AG$29:$AG$58=E69)*(ISNUMBER(Ergebniseingabe!$BE$29:$BE$58)))=1,SUMPRODUCT((Ergebniseingabe!$K$29:$K$58=D69)*(Ergebniseingabe!$AG$29:$AG$58=E69)*(Ergebniseingabe!$BB$29:$BB$58))&amp;":"&amp;SUMPRODUCT((Ergebniseingabe!$K$29:$K$58=D69)*(Ergebniseingabe!$AG$29:$AG$58=E69)*(Ergebniseingabe!$BE$29:$BE$58)),"")</f>
        <v/>
      </c>
      <c r="G69" s="84" t="str">
        <f>IF(SUMPRODUCT((Ergebniseingabe!$AG$29:$AG$58=D69)*(Ergebniseingabe!$K$29:$K$58=E69)*(ISNUMBER(Ergebniseingabe!$BE$29:$BE$58)))=1,SUMPRODUCT((Ergebniseingabe!$AG$29:$AG$58=D69)*(Ergebniseingabe!$K$29:$K$58=E69)*(Ergebniseingabe!$BE$29:$BE$58))&amp;":"&amp;SUMPRODUCT((Ergebniseingabe!$AG$29:$AG$58=D69)*(Ergebniseingabe!$K$29:$K$58=E69)*(Ergebniseingabe!$BB$29:$BB$58)),"")</f>
        <v/>
      </c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  <c r="BZ69" s="85"/>
      <c r="CA69" s="85"/>
      <c r="CB69" s="85"/>
      <c r="CC69" s="85"/>
      <c r="CD69" s="86"/>
      <c r="CE69" s="86"/>
      <c r="CF69" s="86"/>
      <c r="CG69" s="86"/>
    </row>
    <row r="70" spans="2:85" s="84" customFormat="1" x14ac:dyDescent="0.25">
      <c r="B70" s="84">
        <v>1</v>
      </c>
      <c r="C70" s="84" t="str">
        <f t="shared" si="13"/>
        <v>FSV Schierstein 08FC Schwalbach</v>
      </c>
      <c r="D70" s="84" t="str">
        <f t="shared" ref="D70:D84" si="14">E55</f>
        <v>FSV Schierstein 08</v>
      </c>
      <c r="E70" s="84" t="str">
        <f t="shared" ref="E70:E84" si="15">D55</f>
        <v>FC Schwalbach</v>
      </c>
      <c r="F70" s="84" t="str">
        <f>IF(SUMPRODUCT((Ergebniseingabe!$K$29:$K$58=D70)*(Ergebniseingabe!$AG$29:$AG$58=E70)*(ISNUMBER(Ergebniseingabe!$BE$29:$BE$58)))=1,SUMPRODUCT((Ergebniseingabe!$K$29:$K$58=D70)*(Ergebniseingabe!$AG$29:$AG$58=E70)*(Ergebniseingabe!$BB$29:$BB$58))&amp;":"&amp;SUMPRODUCT((Ergebniseingabe!$K$29:$K$58=D70)*(Ergebniseingabe!$AG$29:$AG$58=E70)*(Ergebniseingabe!$BE$29:$BE$58)),"")</f>
        <v/>
      </c>
      <c r="G70" s="84" t="str">
        <f>IF(SUMPRODUCT((Ergebniseingabe!$AG$29:$AG$58=D70)*(Ergebniseingabe!$K$29:$K$58=E70)*(ISNUMBER(Ergebniseingabe!$BE$29:$BE$58)))=1,SUMPRODUCT((Ergebniseingabe!$AG$29:$AG$58=D70)*(Ergebniseingabe!$K$29:$K$58=E70)*(Ergebniseingabe!$BE$29:$BE$58))&amp;":"&amp;SUMPRODUCT((Ergebniseingabe!$AG$29:$AG$58=D70)*(Ergebniseingabe!$K$29:$K$58=E70)*(Ergebniseingabe!$BB$29:$BB$58)),"")</f>
        <v/>
      </c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5"/>
      <c r="CA70" s="85"/>
      <c r="CB70" s="85"/>
      <c r="CC70" s="85"/>
      <c r="CD70" s="86"/>
      <c r="CE70" s="86"/>
      <c r="CF70" s="86"/>
      <c r="CG70" s="86"/>
    </row>
    <row r="71" spans="2:85" s="84" customFormat="1" x14ac:dyDescent="0.25">
      <c r="B71" s="84">
        <v>2</v>
      </c>
      <c r="C71" s="84" t="str">
        <f t="shared" si="13"/>
        <v>VFR WiesbadenFC Schwalbach</v>
      </c>
      <c r="D71" s="84" t="str">
        <f t="shared" si="14"/>
        <v>VFR Wiesbaden</v>
      </c>
      <c r="E71" s="84" t="str">
        <f t="shared" si="15"/>
        <v>FC Schwalbach</v>
      </c>
      <c r="F71" s="84" t="str">
        <f>IF(SUMPRODUCT((Ergebniseingabe!$K$29:$K$58=D71)*(Ergebniseingabe!$AG$29:$AG$58=E71)*(ISNUMBER(Ergebniseingabe!$BE$29:$BE$58)))=1,SUMPRODUCT((Ergebniseingabe!$K$29:$K$58=D71)*(Ergebniseingabe!$AG$29:$AG$58=E71)*(Ergebniseingabe!$BB$29:$BB$58))&amp;":"&amp;SUMPRODUCT((Ergebniseingabe!$K$29:$K$58=D71)*(Ergebniseingabe!$AG$29:$AG$58=E71)*(Ergebniseingabe!$BE$29:$BE$58)),"")</f>
        <v/>
      </c>
      <c r="G71" s="84" t="str">
        <f>IF(SUMPRODUCT((Ergebniseingabe!$AG$29:$AG$58=D71)*(Ergebniseingabe!$K$29:$K$58=E71)*(ISNUMBER(Ergebniseingabe!$BE$29:$BE$58)))=1,SUMPRODUCT((Ergebniseingabe!$AG$29:$AG$58=D71)*(Ergebniseingabe!$K$29:$K$58=E71)*(Ergebniseingabe!$BE$29:$BE$58))&amp;":"&amp;SUMPRODUCT((Ergebniseingabe!$AG$29:$AG$58=D71)*(Ergebniseingabe!$K$29:$K$58=E71)*(Ergebniseingabe!$BB$29:$BB$58)),"")</f>
        <v/>
      </c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  <c r="BZ71" s="85"/>
      <c r="CA71" s="85"/>
      <c r="CB71" s="85"/>
      <c r="CC71" s="85"/>
      <c r="CD71" s="86"/>
      <c r="CE71" s="86"/>
      <c r="CF71" s="86"/>
      <c r="CG71" s="86"/>
    </row>
    <row r="72" spans="2:85" s="84" customFormat="1" x14ac:dyDescent="0.25">
      <c r="B72" s="84">
        <v>3</v>
      </c>
      <c r="C72" s="84" t="str">
        <f t="shared" si="13"/>
        <v>FC Fortuna HöchstFC Schwalbach</v>
      </c>
      <c r="D72" s="84" t="str">
        <f t="shared" si="14"/>
        <v>FC Fortuna Höchst</v>
      </c>
      <c r="E72" s="84" t="str">
        <f t="shared" si="15"/>
        <v>FC Schwalbach</v>
      </c>
      <c r="F72" s="84" t="str">
        <f>IF(SUMPRODUCT((Ergebniseingabe!$K$29:$K$58=D72)*(Ergebniseingabe!$AG$29:$AG$58=E72)*(ISNUMBER(Ergebniseingabe!$BE$29:$BE$58)))=1,SUMPRODUCT((Ergebniseingabe!$K$29:$K$58=D72)*(Ergebniseingabe!$AG$29:$AG$58=E72)*(Ergebniseingabe!$BB$29:$BB$58))&amp;":"&amp;SUMPRODUCT((Ergebniseingabe!$K$29:$K$58=D72)*(Ergebniseingabe!$AG$29:$AG$58=E72)*(Ergebniseingabe!$BE$29:$BE$58)),"")</f>
        <v/>
      </c>
      <c r="G72" s="84" t="str">
        <f>IF(SUMPRODUCT((Ergebniseingabe!$AG$29:$AG$58=D72)*(Ergebniseingabe!$K$29:$K$58=E72)*(ISNUMBER(Ergebniseingabe!$BE$29:$BE$58)))=1,SUMPRODUCT((Ergebniseingabe!$AG$29:$AG$58=D72)*(Ergebniseingabe!$K$29:$K$58=E72)*(Ergebniseingabe!$BE$29:$BE$58))&amp;":"&amp;SUMPRODUCT((Ergebniseingabe!$AG$29:$AG$58=D72)*(Ergebniseingabe!$K$29:$K$58=E72)*(Ergebniseingabe!$BB$29:$BB$58)),"")</f>
        <v/>
      </c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  <c r="BZ72" s="85"/>
      <c r="CA72" s="85"/>
      <c r="CB72" s="85"/>
      <c r="CC72" s="85"/>
      <c r="CD72" s="86"/>
      <c r="CE72" s="86"/>
      <c r="CF72" s="86"/>
      <c r="CG72" s="86"/>
    </row>
    <row r="73" spans="2:85" s="84" customFormat="1" x14ac:dyDescent="0.25">
      <c r="B73" s="84">
        <v>4</v>
      </c>
      <c r="C73" s="84" t="str">
        <f t="shared" si="13"/>
        <v>BSC AltenhainFC Schwalbach</v>
      </c>
      <c r="D73" s="84" t="str">
        <f t="shared" si="14"/>
        <v>BSC Altenhain</v>
      </c>
      <c r="E73" s="84" t="str">
        <f t="shared" si="15"/>
        <v>FC Schwalbach</v>
      </c>
      <c r="F73" s="84" t="str">
        <f>IF(SUMPRODUCT((Ergebniseingabe!$K$29:$K$58=D73)*(Ergebniseingabe!$AG$29:$AG$58=E73)*(ISNUMBER(Ergebniseingabe!$BE$29:$BE$58)))=1,SUMPRODUCT((Ergebniseingabe!$K$29:$K$58=D73)*(Ergebniseingabe!$AG$29:$AG$58=E73)*(Ergebniseingabe!$BB$29:$BB$58))&amp;":"&amp;SUMPRODUCT((Ergebniseingabe!$K$29:$K$58=D73)*(Ergebniseingabe!$AG$29:$AG$58=E73)*(Ergebniseingabe!$BE$29:$BE$58)),"")</f>
        <v/>
      </c>
      <c r="G73" s="84" t="str">
        <f>IF(SUMPRODUCT((Ergebniseingabe!$AG$29:$AG$58=D73)*(Ergebniseingabe!$K$29:$K$58=E73)*(ISNUMBER(Ergebniseingabe!$BE$29:$BE$58)))=1,SUMPRODUCT((Ergebniseingabe!$AG$29:$AG$58=D73)*(Ergebniseingabe!$K$29:$K$58=E73)*(Ergebniseingabe!$BE$29:$BE$58))&amp;":"&amp;SUMPRODUCT((Ergebniseingabe!$AG$29:$AG$58=D73)*(Ergebniseingabe!$K$29:$K$58=E73)*(Ergebniseingabe!$BB$29:$BB$58)),"")</f>
        <v/>
      </c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  <c r="BZ73" s="85"/>
      <c r="CA73" s="85"/>
      <c r="CB73" s="85"/>
      <c r="CC73" s="85"/>
      <c r="CD73" s="86"/>
      <c r="CE73" s="86"/>
      <c r="CF73" s="86"/>
      <c r="CG73" s="86"/>
    </row>
    <row r="74" spans="2:85" s="84" customFormat="1" x14ac:dyDescent="0.25">
      <c r="B74" s="84">
        <v>5</v>
      </c>
      <c r="C74" s="84" t="str">
        <f t="shared" si="13"/>
        <v>FV DelkenheimFC Schwalbach</v>
      </c>
      <c r="D74" s="84" t="str">
        <f t="shared" si="14"/>
        <v>FV Delkenheim</v>
      </c>
      <c r="E74" s="84" t="str">
        <f t="shared" si="15"/>
        <v>FC Schwalbach</v>
      </c>
      <c r="F74" s="84" t="str">
        <f>IF(SUMPRODUCT((Ergebniseingabe!$K$29:$K$58=D74)*(Ergebniseingabe!$AG$29:$AG$58=E74)*(ISNUMBER(Ergebniseingabe!$BE$29:$BE$58)))=1,SUMPRODUCT((Ergebniseingabe!$K$29:$K$58=D74)*(Ergebniseingabe!$AG$29:$AG$58=E74)*(Ergebniseingabe!$BB$29:$BB$58))&amp;":"&amp;SUMPRODUCT((Ergebniseingabe!$K$29:$K$58=D74)*(Ergebniseingabe!$AG$29:$AG$58=E74)*(Ergebniseingabe!$BE$29:$BE$58)),"")</f>
        <v/>
      </c>
      <c r="G74" s="84" t="str">
        <f>IF(SUMPRODUCT((Ergebniseingabe!$AG$29:$AG$58=D74)*(Ergebniseingabe!$K$29:$K$58=E74)*(ISNUMBER(Ergebniseingabe!$BE$29:$BE$58)))=1,SUMPRODUCT((Ergebniseingabe!$AG$29:$AG$58=D74)*(Ergebniseingabe!$K$29:$K$58=E74)*(Ergebniseingabe!$BE$29:$BE$58))&amp;":"&amp;SUMPRODUCT((Ergebniseingabe!$AG$29:$AG$58=D74)*(Ergebniseingabe!$K$29:$K$58=E74)*(Ergebniseingabe!$BB$29:$BB$58)),"")</f>
        <v/>
      </c>
      <c r="BJ74" s="85"/>
      <c r="BK74" s="85"/>
      <c r="BL74" s="85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  <c r="BX74" s="85"/>
      <c r="BY74" s="85"/>
      <c r="BZ74" s="85"/>
      <c r="CA74" s="85"/>
      <c r="CB74" s="85"/>
      <c r="CC74" s="85"/>
      <c r="CD74" s="86"/>
      <c r="CE74" s="86"/>
      <c r="CF74" s="86"/>
      <c r="CG74" s="86"/>
    </row>
    <row r="75" spans="2:85" s="84" customFormat="1" x14ac:dyDescent="0.25">
      <c r="B75" s="84">
        <v>6</v>
      </c>
      <c r="C75" s="84" t="str">
        <f t="shared" si="13"/>
        <v>VFR WiesbadenFSV Schierstein 08</v>
      </c>
      <c r="D75" s="84" t="str">
        <f t="shared" si="14"/>
        <v>VFR Wiesbaden</v>
      </c>
      <c r="E75" s="84" t="str">
        <f t="shared" si="15"/>
        <v>FSV Schierstein 08</v>
      </c>
      <c r="F75" s="84" t="str">
        <f>IF(SUMPRODUCT((Ergebniseingabe!$K$29:$K$58=D75)*(Ergebniseingabe!$AG$29:$AG$58=E75)*(ISNUMBER(Ergebniseingabe!$BE$29:$BE$58)))=1,SUMPRODUCT((Ergebniseingabe!$K$29:$K$58=D75)*(Ergebniseingabe!$AG$29:$AG$58=E75)*(Ergebniseingabe!$BB$29:$BB$58))&amp;":"&amp;SUMPRODUCT((Ergebniseingabe!$K$29:$K$58=D75)*(Ergebniseingabe!$AG$29:$AG$58=E75)*(Ergebniseingabe!$BE$29:$BE$58)),"")</f>
        <v/>
      </c>
      <c r="G75" s="84" t="str">
        <f>IF(SUMPRODUCT((Ergebniseingabe!$AG$29:$AG$58=D75)*(Ergebniseingabe!$K$29:$K$58=E75)*(ISNUMBER(Ergebniseingabe!$BE$29:$BE$58)))=1,SUMPRODUCT((Ergebniseingabe!$AG$29:$AG$58=D75)*(Ergebniseingabe!$K$29:$K$58=E75)*(Ergebniseingabe!$BE$29:$BE$58))&amp;":"&amp;SUMPRODUCT((Ergebniseingabe!$AG$29:$AG$58=D75)*(Ergebniseingabe!$K$29:$K$58=E75)*(Ergebniseingabe!$BB$29:$BB$58)),"")</f>
        <v/>
      </c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  <c r="BZ75" s="85"/>
      <c r="CA75" s="85"/>
      <c r="CB75" s="85"/>
      <c r="CC75" s="85"/>
      <c r="CD75" s="86"/>
      <c r="CE75" s="86"/>
      <c r="CF75" s="86"/>
      <c r="CG75" s="86"/>
    </row>
    <row r="76" spans="2:85" s="84" customFormat="1" x14ac:dyDescent="0.25">
      <c r="B76" s="84">
        <v>7</v>
      </c>
      <c r="C76" s="84" t="str">
        <f t="shared" si="13"/>
        <v>FC Fortuna HöchstFSV Schierstein 08</v>
      </c>
      <c r="D76" s="84" t="str">
        <f t="shared" si="14"/>
        <v>FC Fortuna Höchst</v>
      </c>
      <c r="E76" s="84" t="str">
        <f t="shared" si="15"/>
        <v>FSV Schierstein 08</v>
      </c>
      <c r="F76" s="84" t="str">
        <f>IF(SUMPRODUCT((Ergebniseingabe!$K$29:$K$58=D76)*(Ergebniseingabe!$AG$29:$AG$58=E76)*(ISNUMBER(Ergebniseingabe!$BE$29:$BE$58)))=1,SUMPRODUCT((Ergebniseingabe!$K$29:$K$58=D76)*(Ergebniseingabe!$AG$29:$AG$58=E76)*(Ergebniseingabe!$BB$29:$BB$58))&amp;":"&amp;SUMPRODUCT((Ergebniseingabe!$K$29:$K$58=D76)*(Ergebniseingabe!$AG$29:$AG$58=E76)*(Ergebniseingabe!$BE$29:$BE$58)),"")</f>
        <v/>
      </c>
      <c r="G76" s="84" t="str">
        <f>IF(SUMPRODUCT((Ergebniseingabe!$AG$29:$AG$58=D76)*(Ergebniseingabe!$K$29:$K$58=E76)*(ISNUMBER(Ergebniseingabe!$BE$29:$BE$58)))=1,SUMPRODUCT((Ergebniseingabe!$AG$29:$AG$58=D76)*(Ergebniseingabe!$K$29:$K$58=E76)*(Ergebniseingabe!$BE$29:$BE$58))&amp;":"&amp;SUMPRODUCT((Ergebniseingabe!$AG$29:$AG$58=D76)*(Ergebniseingabe!$K$29:$K$58=E76)*(Ergebniseingabe!$BB$29:$BB$58)),"")</f>
        <v/>
      </c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  <c r="BZ76" s="85"/>
      <c r="CA76" s="85"/>
      <c r="CB76" s="85"/>
      <c r="CC76" s="85"/>
      <c r="CD76" s="86"/>
      <c r="CE76" s="86"/>
      <c r="CF76" s="86"/>
      <c r="CG76" s="86"/>
    </row>
    <row r="77" spans="2:85" s="84" customFormat="1" x14ac:dyDescent="0.25">
      <c r="B77" s="84">
        <v>8</v>
      </c>
      <c r="C77" s="84" t="str">
        <f t="shared" si="13"/>
        <v>BSC AltenhainFSV Schierstein 08</v>
      </c>
      <c r="D77" s="84" t="str">
        <f t="shared" si="14"/>
        <v>BSC Altenhain</v>
      </c>
      <c r="E77" s="84" t="str">
        <f t="shared" si="15"/>
        <v>FSV Schierstein 08</v>
      </c>
      <c r="F77" s="84" t="str">
        <f>IF(SUMPRODUCT((Ergebniseingabe!$K$29:$K$58=D77)*(Ergebniseingabe!$AG$29:$AG$58=E77)*(ISNUMBER(Ergebniseingabe!$BE$29:$BE$58)))=1,SUMPRODUCT((Ergebniseingabe!$K$29:$K$58=D77)*(Ergebniseingabe!$AG$29:$AG$58=E77)*(Ergebniseingabe!$BB$29:$BB$58))&amp;":"&amp;SUMPRODUCT((Ergebniseingabe!$K$29:$K$58=D77)*(Ergebniseingabe!$AG$29:$AG$58=E77)*(Ergebniseingabe!$BE$29:$BE$58)),"")</f>
        <v/>
      </c>
      <c r="G77" s="84" t="str">
        <f>IF(SUMPRODUCT((Ergebniseingabe!$AG$29:$AG$58=D77)*(Ergebniseingabe!$K$29:$K$58=E77)*(ISNUMBER(Ergebniseingabe!$BE$29:$BE$58)))=1,SUMPRODUCT((Ergebniseingabe!$AG$29:$AG$58=D77)*(Ergebniseingabe!$K$29:$K$58=E77)*(Ergebniseingabe!$BE$29:$BE$58))&amp;":"&amp;SUMPRODUCT((Ergebniseingabe!$AG$29:$AG$58=D77)*(Ergebniseingabe!$K$29:$K$58=E77)*(Ergebniseingabe!$BB$29:$BB$58)),"")</f>
        <v/>
      </c>
      <c r="BJ77" s="85"/>
      <c r="BK77" s="85"/>
      <c r="BL77" s="85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5"/>
      <c r="CA77" s="85"/>
      <c r="CB77" s="85"/>
      <c r="CC77" s="85"/>
      <c r="CD77" s="86"/>
      <c r="CE77" s="86"/>
      <c r="CF77" s="86"/>
      <c r="CG77" s="86"/>
    </row>
    <row r="78" spans="2:85" s="84" customFormat="1" x14ac:dyDescent="0.25">
      <c r="B78" s="84">
        <v>9</v>
      </c>
      <c r="C78" s="84" t="str">
        <f t="shared" si="13"/>
        <v>FV DelkenheimFSV Schierstein 08</v>
      </c>
      <c r="D78" s="84" t="str">
        <f t="shared" si="14"/>
        <v>FV Delkenheim</v>
      </c>
      <c r="E78" s="84" t="str">
        <f t="shared" si="15"/>
        <v>FSV Schierstein 08</v>
      </c>
      <c r="F78" s="84" t="str">
        <f>IF(SUMPRODUCT((Ergebniseingabe!$K$29:$K$58=D78)*(Ergebniseingabe!$AG$29:$AG$58=E78)*(ISNUMBER(Ergebniseingabe!$BE$29:$BE$58)))=1,SUMPRODUCT((Ergebniseingabe!$K$29:$K$58=D78)*(Ergebniseingabe!$AG$29:$AG$58=E78)*(Ergebniseingabe!$BB$29:$BB$58))&amp;":"&amp;SUMPRODUCT((Ergebniseingabe!$K$29:$K$58=D78)*(Ergebniseingabe!$AG$29:$AG$58=E78)*(Ergebniseingabe!$BE$29:$BE$58)),"")</f>
        <v/>
      </c>
      <c r="G78" s="84" t="str">
        <f>IF(SUMPRODUCT((Ergebniseingabe!$AG$29:$AG$58=D78)*(Ergebniseingabe!$K$29:$K$58=E78)*(ISNUMBER(Ergebniseingabe!$BE$29:$BE$58)))=1,SUMPRODUCT((Ergebniseingabe!$AG$29:$AG$58=D78)*(Ergebniseingabe!$K$29:$K$58=E78)*(Ergebniseingabe!$BE$29:$BE$58))&amp;":"&amp;SUMPRODUCT((Ergebniseingabe!$AG$29:$AG$58=D78)*(Ergebniseingabe!$K$29:$K$58=E78)*(Ergebniseingabe!$BB$29:$BB$58)),"")</f>
        <v/>
      </c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6"/>
      <c r="CE78" s="86"/>
      <c r="CF78" s="86"/>
      <c r="CG78" s="86"/>
    </row>
    <row r="79" spans="2:85" s="84" customFormat="1" x14ac:dyDescent="0.25">
      <c r="B79" s="84">
        <v>10</v>
      </c>
      <c r="C79" s="84" t="str">
        <f t="shared" si="13"/>
        <v>FC Fortuna HöchstVFR Wiesbaden</v>
      </c>
      <c r="D79" s="84" t="str">
        <f t="shared" si="14"/>
        <v>FC Fortuna Höchst</v>
      </c>
      <c r="E79" s="84" t="str">
        <f t="shared" si="15"/>
        <v>VFR Wiesbaden</v>
      </c>
      <c r="F79" s="84" t="str">
        <f>IF(SUMPRODUCT((Ergebniseingabe!$K$29:$K$58=D79)*(Ergebniseingabe!$AG$29:$AG$58=E79)*(ISNUMBER(Ergebniseingabe!$BE$29:$BE$58)))=1,SUMPRODUCT((Ergebniseingabe!$K$29:$K$58=D79)*(Ergebniseingabe!$AG$29:$AG$58=E79)*(Ergebniseingabe!$BB$29:$BB$58))&amp;":"&amp;SUMPRODUCT((Ergebniseingabe!$K$29:$K$58=D79)*(Ergebniseingabe!$AG$29:$AG$58=E79)*(Ergebniseingabe!$BE$29:$BE$58)),"")</f>
        <v/>
      </c>
      <c r="G79" s="84" t="str">
        <f>IF(SUMPRODUCT((Ergebniseingabe!$AG$29:$AG$58=D79)*(Ergebniseingabe!$K$29:$K$58=E79)*(ISNUMBER(Ergebniseingabe!$BE$29:$BE$58)))=1,SUMPRODUCT((Ergebniseingabe!$AG$29:$AG$58=D79)*(Ergebniseingabe!$K$29:$K$58=E79)*(Ergebniseingabe!$BE$29:$BE$58))&amp;":"&amp;SUMPRODUCT((Ergebniseingabe!$AG$29:$AG$58=D79)*(Ergebniseingabe!$K$29:$K$58=E79)*(Ergebniseingabe!$BB$29:$BB$58)),"")</f>
        <v/>
      </c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  <c r="CC79" s="85"/>
      <c r="CD79" s="86"/>
      <c r="CE79" s="86"/>
      <c r="CF79" s="86"/>
      <c r="CG79" s="86"/>
    </row>
    <row r="80" spans="2:85" s="84" customFormat="1" x14ac:dyDescent="0.25">
      <c r="B80" s="84">
        <v>11</v>
      </c>
      <c r="C80" s="84" t="str">
        <f t="shared" si="13"/>
        <v>BSC AltenhainVFR Wiesbaden</v>
      </c>
      <c r="D80" s="84" t="str">
        <f t="shared" si="14"/>
        <v>BSC Altenhain</v>
      </c>
      <c r="E80" s="84" t="str">
        <f t="shared" si="15"/>
        <v>VFR Wiesbaden</v>
      </c>
      <c r="F80" s="84" t="str">
        <f>IF(SUMPRODUCT((Ergebniseingabe!$K$29:$K$58=D80)*(Ergebniseingabe!$AG$29:$AG$58=E80)*(ISNUMBER(Ergebniseingabe!$BE$29:$BE$58)))=1,SUMPRODUCT((Ergebniseingabe!$K$29:$K$58=D80)*(Ergebniseingabe!$AG$29:$AG$58=E80)*(Ergebniseingabe!$BB$29:$BB$58))&amp;":"&amp;SUMPRODUCT((Ergebniseingabe!$K$29:$K$58=D80)*(Ergebniseingabe!$AG$29:$AG$58=E80)*(Ergebniseingabe!$BE$29:$BE$58)),"")</f>
        <v/>
      </c>
      <c r="G80" s="84" t="str">
        <f>IF(SUMPRODUCT((Ergebniseingabe!$AG$29:$AG$58=D80)*(Ergebniseingabe!$K$29:$K$58=E80)*(ISNUMBER(Ergebniseingabe!$BE$29:$BE$58)))=1,SUMPRODUCT((Ergebniseingabe!$AG$29:$AG$58=D80)*(Ergebniseingabe!$K$29:$K$58=E80)*(Ergebniseingabe!$BE$29:$BE$58))&amp;":"&amp;SUMPRODUCT((Ergebniseingabe!$AG$29:$AG$58=D80)*(Ergebniseingabe!$K$29:$K$58=E80)*(Ergebniseingabe!$BB$29:$BB$58)),"")</f>
        <v/>
      </c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  <c r="CC80" s="85"/>
      <c r="CD80" s="86"/>
      <c r="CE80" s="86"/>
      <c r="CF80" s="86"/>
      <c r="CG80" s="86"/>
    </row>
    <row r="81" spans="2:85" s="84" customFormat="1" x14ac:dyDescent="0.25">
      <c r="B81" s="84">
        <v>12</v>
      </c>
      <c r="C81" s="84" t="str">
        <f t="shared" si="13"/>
        <v>FV DelkenheimVFR Wiesbaden</v>
      </c>
      <c r="D81" s="84" t="str">
        <f t="shared" si="14"/>
        <v>FV Delkenheim</v>
      </c>
      <c r="E81" s="84" t="str">
        <f t="shared" si="15"/>
        <v>VFR Wiesbaden</v>
      </c>
      <c r="F81" s="84" t="str">
        <f>IF(SUMPRODUCT((Ergebniseingabe!$K$29:$K$58=D81)*(Ergebniseingabe!$AG$29:$AG$58=E81)*(ISNUMBER(Ergebniseingabe!$BE$29:$BE$58)))=1,SUMPRODUCT((Ergebniseingabe!$K$29:$K$58=D81)*(Ergebniseingabe!$AG$29:$AG$58=E81)*(Ergebniseingabe!$BB$29:$BB$58))&amp;":"&amp;SUMPRODUCT((Ergebniseingabe!$K$29:$K$58=D81)*(Ergebniseingabe!$AG$29:$AG$58=E81)*(Ergebniseingabe!$BE$29:$BE$58)),"")</f>
        <v/>
      </c>
      <c r="G81" s="84" t="str">
        <f>IF(SUMPRODUCT((Ergebniseingabe!$AG$29:$AG$58=D81)*(Ergebniseingabe!$K$29:$K$58=E81)*(ISNUMBER(Ergebniseingabe!$BE$29:$BE$58)))=1,SUMPRODUCT((Ergebniseingabe!$AG$29:$AG$58=D81)*(Ergebniseingabe!$K$29:$K$58=E81)*(Ergebniseingabe!$BE$29:$BE$58))&amp;":"&amp;SUMPRODUCT((Ergebniseingabe!$AG$29:$AG$58=D81)*(Ergebniseingabe!$K$29:$K$58=E81)*(Ergebniseingabe!$BB$29:$BB$58)),"")</f>
        <v/>
      </c>
      <c r="BJ81" s="85"/>
      <c r="BK81" s="85"/>
      <c r="BL81" s="85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  <c r="BX81" s="85"/>
      <c r="BY81" s="85"/>
      <c r="BZ81" s="85"/>
      <c r="CA81" s="85"/>
      <c r="CB81" s="85"/>
      <c r="CC81" s="85"/>
      <c r="CD81" s="86"/>
      <c r="CE81" s="86"/>
      <c r="CF81" s="86"/>
      <c r="CG81" s="86"/>
    </row>
    <row r="82" spans="2:85" s="84" customFormat="1" x14ac:dyDescent="0.25">
      <c r="B82" s="84">
        <v>13</v>
      </c>
      <c r="C82" s="84" t="str">
        <f t="shared" si="13"/>
        <v>BSC AltenhainFC Fortuna Höchst</v>
      </c>
      <c r="D82" s="84" t="str">
        <f t="shared" si="14"/>
        <v>BSC Altenhain</v>
      </c>
      <c r="E82" s="84" t="str">
        <f t="shared" si="15"/>
        <v>FC Fortuna Höchst</v>
      </c>
      <c r="F82" s="84" t="str">
        <f>IF(SUMPRODUCT((Ergebniseingabe!$K$29:$K$58=D82)*(Ergebniseingabe!$AG$29:$AG$58=E82)*(ISNUMBER(Ergebniseingabe!$BE$29:$BE$58)))=1,SUMPRODUCT((Ergebniseingabe!$K$29:$K$58=D82)*(Ergebniseingabe!$AG$29:$AG$58=E82)*(Ergebniseingabe!$BB$29:$BB$58))&amp;":"&amp;SUMPRODUCT((Ergebniseingabe!$K$29:$K$58=D82)*(Ergebniseingabe!$AG$29:$AG$58=E82)*(Ergebniseingabe!$BE$29:$BE$58)),"")</f>
        <v/>
      </c>
      <c r="G82" s="84" t="str">
        <f>IF(SUMPRODUCT((Ergebniseingabe!$AG$29:$AG$58=D82)*(Ergebniseingabe!$K$29:$K$58=E82)*(ISNUMBER(Ergebniseingabe!$BE$29:$BE$58)))=1,SUMPRODUCT((Ergebniseingabe!$AG$29:$AG$58=D82)*(Ergebniseingabe!$K$29:$K$58=E82)*(Ergebniseingabe!$BE$29:$BE$58))&amp;":"&amp;SUMPRODUCT((Ergebniseingabe!$AG$29:$AG$58=D82)*(Ergebniseingabe!$K$29:$K$58=E82)*(Ergebniseingabe!$BB$29:$BB$58)),"")</f>
        <v/>
      </c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6"/>
      <c r="CE82" s="86"/>
      <c r="CF82" s="86"/>
      <c r="CG82" s="86"/>
    </row>
    <row r="83" spans="2:85" s="84" customFormat="1" x14ac:dyDescent="0.25">
      <c r="B83" s="84">
        <v>14</v>
      </c>
      <c r="C83" s="84" t="str">
        <f t="shared" si="13"/>
        <v>FV DelkenheimFC Fortuna Höchst</v>
      </c>
      <c r="D83" s="84" t="str">
        <f t="shared" si="14"/>
        <v>FV Delkenheim</v>
      </c>
      <c r="E83" s="84" t="str">
        <f t="shared" si="15"/>
        <v>FC Fortuna Höchst</v>
      </c>
      <c r="F83" s="84" t="str">
        <f>IF(SUMPRODUCT((Ergebniseingabe!$K$29:$K$58=D83)*(Ergebniseingabe!$AG$29:$AG$58=E83)*(ISNUMBER(Ergebniseingabe!$BE$29:$BE$58)))=1,SUMPRODUCT((Ergebniseingabe!$K$29:$K$58=D83)*(Ergebniseingabe!$AG$29:$AG$58=E83)*(Ergebniseingabe!$BB$29:$BB$58))&amp;":"&amp;SUMPRODUCT((Ergebniseingabe!$K$29:$K$58=D83)*(Ergebniseingabe!$AG$29:$AG$58=E83)*(Ergebniseingabe!$BE$29:$BE$58)),"")</f>
        <v/>
      </c>
      <c r="G83" s="84" t="str">
        <f>IF(SUMPRODUCT((Ergebniseingabe!$AG$29:$AG$58=D83)*(Ergebniseingabe!$K$29:$K$58=E83)*(ISNUMBER(Ergebniseingabe!$BE$29:$BE$58)))=1,SUMPRODUCT((Ergebniseingabe!$AG$29:$AG$58=D83)*(Ergebniseingabe!$K$29:$K$58=E83)*(Ergebniseingabe!$BE$29:$BE$58))&amp;":"&amp;SUMPRODUCT((Ergebniseingabe!$AG$29:$AG$58=D83)*(Ergebniseingabe!$K$29:$K$58=E83)*(Ergebniseingabe!$BB$29:$BB$58)),"")</f>
        <v/>
      </c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6"/>
      <c r="CE83" s="86"/>
      <c r="CF83" s="86"/>
      <c r="CG83" s="86"/>
    </row>
    <row r="84" spans="2:85" s="84" customFormat="1" x14ac:dyDescent="0.25">
      <c r="B84" s="84">
        <v>15</v>
      </c>
      <c r="C84" s="84" t="str">
        <f t="shared" si="13"/>
        <v>FV DelkenheimBSC Altenhain</v>
      </c>
      <c r="D84" s="84" t="str">
        <f t="shared" si="14"/>
        <v>FV Delkenheim</v>
      </c>
      <c r="E84" s="84" t="str">
        <f t="shared" si="15"/>
        <v>BSC Altenhain</v>
      </c>
      <c r="F84" s="84" t="str">
        <f>IF(SUMPRODUCT((Ergebniseingabe!$K$29:$K$58=D84)*(Ergebniseingabe!$AG$29:$AG$58=E84)*(ISNUMBER(Ergebniseingabe!$BE$29:$BE$58)))=1,SUMPRODUCT((Ergebniseingabe!$K$29:$K$58=D84)*(Ergebniseingabe!$AG$29:$AG$58=E84)*(Ergebniseingabe!$BB$29:$BB$58))&amp;":"&amp;SUMPRODUCT((Ergebniseingabe!$K$29:$K$58=D84)*(Ergebniseingabe!$AG$29:$AG$58=E84)*(Ergebniseingabe!$BE$29:$BE$58)),"")</f>
        <v/>
      </c>
      <c r="G84" s="84" t="str">
        <f>IF(SUMPRODUCT((Ergebniseingabe!$AG$29:$AG$58=D84)*(Ergebniseingabe!$K$29:$K$58=E84)*(ISNUMBER(Ergebniseingabe!$BE$29:$BE$58)))=1,SUMPRODUCT((Ergebniseingabe!$AG$29:$AG$58=D84)*(Ergebniseingabe!$K$29:$K$58=E84)*(Ergebniseingabe!$BE$29:$BE$58))&amp;":"&amp;SUMPRODUCT((Ergebniseingabe!$AG$29:$AG$58=D84)*(Ergebniseingabe!$K$29:$K$58=E84)*(Ergebniseingabe!$BB$29:$BB$58)),"")</f>
        <v/>
      </c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6"/>
      <c r="CE84" s="86"/>
      <c r="CF84" s="86"/>
      <c r="CG84" s="86"/>
    </row>
    <row r="85" spans="2:85" s="84" customFormat="1" x14ac:dyDescent="0.25"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6"/>
      <c r="CE85" s="86"/>
      <c r="CF85" s="86"/>
      <c r="CG85" s="86"/>
    </row>
    <row r="86" spans="2:85" s="84" customFormat="1" x14ac:dyDescent="0.25">
      <c r="BJ86" s="85"/>
      <c r="BK86" s="85"/>
      <c r="BL86" s="85"/>
      <c r="BM86" s="85"/>
      <c r="BN86" s="85"/>
      <c r="BO86" s="85"/>
      <c r="BP86" s="85"/>
      <c r="BQ86" s="85"/>
      <c r="BR86" s="85"/>
      <c r="BS86" s="85"/>
      <c r="BT86" s="85"/>
      <c r="BU86" s="85"/>
      <c r="BV86" s="85"/>
      <c r="BW86" s="85"/>
      <c r="BX86" s="85"/>
      <c r="BY86" s="85"/>
      <c r="BZ86" s="85"/>
      <c r="CA86" s="85"/>
      <c r="CB86" s="85"/>
      <c r="CC86" s="85"/>
      <c r="CD86" s="86"/>
      <c r="CE86" s="86"/>
      <c r="CF86" s="86"/>
      <c r="CG86" s="86"/>
    </row>
    <row r="87" spans="2:85" s="84" customFormat="1" x14ac:dyDescent="0.25"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6"/>
      <c r="CE87" s="86"/>
      <c r="CF87" s="86"/>
      <c r="CG87" s="86"/>
    </row>
    <row r="88" spans="2:85" s="84" customFormat="1" x14ac:dyDescent="0.25"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6"/>
      <c r="CE88" s="86"/>
      <c r="CF88" s="86"/>
      <c r="CG88" s="86"/>
    </row>
    <row r="89" spans="2:85" s="84" customFormat="1" x14ac:dyDescent="0.25"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6"/>
      <c r="CE89" s="86"/>
      <c r="CF89" s="86"/>
      <c r="CG89" s="86"/>
    </row>
    <row r="90" spans="2:85" s="84" customFormat="1" x14ac:dyDescent="0.25"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  <c r="CC90" s="85"/>
      <c r="CD90" s="86"/>
      <c r="CE90" s="86"/>
      <c r="CF90" s="86"/>
      <c r="CG90" s="86"/>
    </row>
    <row r="91" spans="2:85" s="84" customFormat="1" x14ac:dyDescent="0.25"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6"/>
      <c r="CE91" s="86"/>
      <c r="CF91" s="86"/>
      <c r="CG91" s="86"/>
    </row>
    <row r="92" spans="2:85" s="84" customFormat="1" x14ac:dyDescent="0.25"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6"/>
      <c r="CE92" s="86"/>
      <c r="CF92" s="86"/>
      <c r="CG92" s="86"/>
    </row>
    <row r="93" spans="2:85" s="84" customFormat="1" x14ac:dyDescent="0.25"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6"/>
      <c r="CE93" s="86"/>
      <c r="CF93" s="86"/>
      <c r="CG93" s="86"/>
    </row>
    <row r="94" spans="2:85" s="84" customFormat="1" x14ac:dyDescent="0.25"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  <c r="CC94" s="85"/>
      <c r="CD94" s="86"/>
      <c r="CE94" s="86"/>
      <c r="CF94" s="86"/>
      <c r="CG94" s="86"/>
    </row>
    <row r="95" spans="2:85" s="84" customFormat="1" x14ac:dyDescent="0.25"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  <c r="CC95" s="85"/>
      <c r="CD95" s="86"/>
      <c r="CE95" s="86"/>
      <c r="CF95" s="86"/>
      <c r="CG95" s="86"/>
    </row>
    <row r="96" spans="2:85" s="84" customFormat="1" x14ac:dyDescent="0.25">
      <c r="BJ96" s="85"/>
      <c r="BK96" s="85"/>
      <c r="BL96" s="85"/>
      <c r="BM96" s="85"/>
      <c r="BN96" s="85"/>
      <c r="BO96" s="85"/>
      <c r="BP96" s="85"/>
      <c r="BQ96" s="85"/>
      <c r="BR96" s="85"/>
      <c r="BS96" s="85"/>
      <c r="BT96" s="85"/>
      <c r="BU96" s="85"/>
      <c r="BV96" s="85"/>
      <c r="BW96" s="85"/>
      <c r="BX96" s="85"/>
      <c r="BY96" s="85"/>
      <c r="BZ96" s="85"/>
      <c r="CA96" s="85"/>
      <c r="CB96" s="85"/>
      <c r="CC96" s="85"/>
      <c r="CD96" s="86"/>
      <c r="CE96" s="86"/>
      <c r="CF96" s="86"/>
      <c r="CG96" s="86"/>
    </row>
    <row r="97" spans="62:85" s="84" customFormat="1" x14ac:dyDescent="0.25">
      <c r="BJ97" s="85"/>
      <c r="BK97" s="85"/>
      <c r="BL97" s="85"/>
      <c r="BM97" s="85"/>
      <c r="BN97" s="85"/>
      <c r="BO97" s="85"/>
      <c r="BP97" s="85"/>
      <c r="BQ97" s="85"/>
      <c r="BR97" s="85"/>
      <c r="BS97" s="85"/>
      <c r="BT97" s="85"/>
      <c r="BU97" s="85"/>
      <c r="BV97" s="85"/>
      <c r="BW97" s="85"/>
      <c r="BX97" s="85"/>
      <c r="BY97" s="85"/>
      <c r="BZ97" s="85"/>
      <c r="CA97" s="85"/>
      <c r="CB97" s="85"/>
      <c r="CC97" s="85"/>
      <c r="CD97" s="86"/>
      <c r="CE97" s="86"/>
      <c r="CF97" s="86"/>
      <c r="CG97" s="86"/>
    </row>
    <row r="98" spans="62:85" s="84" customFormat="1" x14ac:dyDescent="0.25">
      <c r="BJ98" s="85"/>
      <c r="BK98" s="85"/>
      <c r="BL98" s="85"/>
      <c r="BM98" s="85"/>
      <c r="BN98" s="85"/>
      <c r="BO98" s="85"/>
      <c r="BP98" s="85"/>
      <c r="BQ98" s="85"/>
      <c r="BR98" s="85"/>
      <c r="BS98" s="85"/>
      <c r="BT98" s="85"/>
      <c r="BU98" s="85"/>
      <c r="BV98" s="85"/>
      <c r="BW98" s="85"/>
      <c r="BX98" s="85"/>
      <c r="BY98" s="85"/>
      <c r="BZ98" s="85"/>
      <c r="CA98" s="85"/>
      <c r="CB98" s="85"/>
      <c r="CC98" s="85"/>
      <c r="CD98" s="86"/>
      <c r="CE98" s="86"/>
      <c r="CF98" s="86"/>
      <c r="CG98" s="86"/>
    </row>
    <row r="99" spans="62:85" s="84" customFormat="1" x14ac:dyDescent="0.25"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  <c r="CC99" s="85"/>
      <c r="CD99" s="86"/>
      <c r="CE99" s="86"/>
      <c r="CF99" s="86"/>
      <c r="CG99" s="86"/>
    </row>
    <row r="100" spans="62:85" s="84" customFormat="1" x14ac:dyDescent="0.25"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6"/>
      <c r="CE100" s="86"/>
      <c r="CF100" s="86"/>
      <c r="CG100" s="86"/>
    </row>
    <row r="101" spans="62:85" s="84" customFormat="1" x14ac:dyDescent="0.25"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6"/>
      <c r="CE101" s="86"/>
      <c r="CF101" s="86"/>
      <c r="CG101" s="86"/>
    </row>
    <row r="102" spans="62:85" s="84" customFormat="1" x14ac:dyDescent="0.25"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6"/>
      <c r="CE102" s="86"/>
      <c r="CF102" s="86"/>
      <c r="CG102" s="86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Ergebniseingabe</vt:lpstr>
      <vt:lpstr>Druckversion</vt:lpstr>
      <vt:lpstr>Druckversion!Druckbereich</vt:lpstr>
      <vt:lpstr>Ergebniseingabe!Druckbereich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Pino</dc:creator>
  <cp:lastModifiedBy>Pino</cp:lastModifiedBy>
  <dcterms:created xsi:type="dcterms:W3CDTF">2010-02-22T09:25:35Z</dcterms:created>
  <dcterms:modified xsi:type="dcterms:W3CDTF">2014-12-15T19:08:07Z</dcterms:modified>
</cp:coreProperties>
</file>